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Monthly model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yyyy"/>
    <numFmt numFmtId="166" formatCode="#,##0;[Red]-#,##0"/>
    <numFmt numFmtId="167" formatCode="0.0%"/>
    <numFmt numFmtId="168" formatCode="0.0"/>
    <numFmt numFmtId="169" formatCode="mmm yy"/>
    <numFmt numFmtId="170" formatCode="&quot;Year &quot;0"/>
  </numFmts>
  <fonts count="7">
    <font>
      <name val="Calibri"/>
      <family val="2"/>
      <color theme="1"/>
      <sz val="11"/>
      <scheme val="minor"/>
    </font>
    <font>
      <name val="Calibri"/>
      <b val="1"/>
      <color rgb="00171417"/>
      <sz val="16"/>
    </font>
    <font>
      <name val="Calibri"/>
      <b val="1"/>
      <sz val="11"/>
    </font>
    <font>
      <name val="Calibri"/>
      <i val="1"/>
      <color rgb="005C5870"/>
      <sz val="10"/>
    </font>
    <font>
      <name val="Calibri"/>
      <b val="1"/>
      <color rgb="00FFFFFF"/>
      <sz val="11"/>
    </font>
    <font>
      <name val="Calibri"/>
      <color rgb="000000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71417"/>
      </patternFill>
    </fill>
    <fill>
      <patternFill patternType="solid">
        <fgColor rgb="007963E9"/>
      </patternFill>
    </fill>
    <fill>
      <patternFill patternType="solid">
        <fgColor rgb="00F3FDD0"/>
      </patternFill>
    </fill>
  </fills>
  <borders count="2">
    <border>
      <left/>
      <right/>
      <top/>
      <bottom/>
      <diagonal/>
    </border>
    <border>
      <bottom style="thin">
        <color rgb="00ECEBF2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165" fontId="5" fillId="4" borderId="0" pivotButton="0" quotePrefix="0" xfId="0"/>
    <xf numFmtId="166" fontId="5" fillId="4" borderId="0" pivotButton="0" quotePrefix="0" xfId="0"/>
    <xf numFmtId="1" fontId="5" fillId="4" borderId="0" pivotButton="0" quotePrefix="0" xfId="0"/>
    <xf numFmtId="3" fontId="5" fillId="4" borderId="0" pivotButton="0" quotePrefix="0" xfId="0"/>
    <xf numFmtId="167" fontId="5" fillId="4" borderId="0" pivotButton="0" quotePrefix="0" xfId="0"/>
    <xf numFmtId="0" fontId="5" fillId="4" borderId="0" pivotButton="0" quotePrefix="0" xfId="0"/>
    <xf numFmtId="167" fontId="0" fillId="0" borderId="0" pivotButton="0" quotePrefix="0" xfId="0"/>
    <xf numFmtId="168" fontId="0" fillId="0" borderId="0" pivotButton="0" quotePrefix="0" xfId="0"/>
    <xf numFmtId="3" fontId="0" fillId="0" borderId="0" pivotButton="0" quotePrefix="0" xfId="0"/>
    <xf numFmtId="1" fontId="4" fillId="2" borderId="1" pivotButton="0" quotePrefix="0" xfId="0"/>
    <xf numFmtId="0" fontId="6" fillId="0" borderId="0" pivotButton="0" quotePrefix="0" xfId="0"/>
    <xf numFmtId="169" fontId="0" fillId="0" borderId="1" pivotButton="0" quotePrefix="0" xfId="0"/>
    <xf numFmtId="1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1" pivotButton="0" quotePrefix="0" xfId="0"/>
    <xf numFmtId="166" fontId="2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2" fontId="0" fillId="0" borderId="1" pivotButton="0" quotePrefix="0" xfId="0"/>
    <xf numFmtId="170" fontId="4" fillId="2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49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(MRR) by month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'Monthly model'!$D$4:$AM$4</f>
            </numRef>
          </cat>
          <val>
            <numRef>
              <f>'Monthly model'!$D$14:$AM$14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at end of month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model'!$D$4:$AM$4</f>
            </numRef>
          </cat>
          <val>
            <numRef>
              <f>'Monthly model'!$D$37:$AM$37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42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financial model example</t>
        </is>
      </c>
    </row>
    <row r="2">
      <c r="A2" s="2" t="inlineStr"/>
    </row>
    <row r="3">
      <c r="A3" s="3" t="inlineStr">
        <is>
          <t>What it is</t>
        </is>
      </c>
    </row>
    <row r="4">
      <c r="A4" s="2" t="inlineStr">
        <is>
          <t>A 36-month financial model for a fictional B2B SaaS startup. It shows how a few assumptions flow into customers, revenue, costs, profit and cash. Made by Waveup for waveup.com/blog/financial-model-examples/.</t>
        </is>
      </c>
    </row>
    <row r="5">
      <c r="A5" s="2" t="inlineStr"/>
    </row>
    <row r="6">
      <c r="A6" s="3" t="inlineStr">
        <is>
          <t>How to use it</t>
        </is>
      </c>
    </row>
    <row r="7">
      <c r="A7" s="2" t="inlineStr">
        <is>
          <t>1. Open Assumptions. Change only the blue cells: customers, price, churn, costs, your hiring plan and the round.</t>
        </is>
      </c>
    </row>
    <row r="8">
      <c r="A8" s="2" t="inlineStr">
        <is>
          <t>2. Monthly model shows every step, month by month. Column C says how each line is calculated.</t>
        </is>
      </c>
    </row>
    <row r="9">
      <c r="A9" s="2" t="inlineStr">
        <is>
          <t>3. Summary shows each year, your lowest cash balance and the month the cash runs out, if it does.</t>
        </is>
      </c>
    </row>
    <row r="10">
      <c r="A10" s="2" t="inlineStr">
        <is>
          <t>4. Look at the Checks rows at the bottom of Monthly model. The cash check should be 0 in every month.</t>
        </is>
      </c>
    </row>
    <row r="11">
      <c r="A11" s="2" t="inlineStr">
        <is>
          <t>5. Test a bad year: double the churn or the cost to win a customer, and see when the cash runs out.</t>
        </is>
      </c>
    </row>
    <row r="12">
      <c r="A12" s="2" t="inlineStr"/>
    </row>
    <row r="13">
      <c r="A13" s="3" t="inlineStr">
        <is>
          <t>What it leaves out</t>
        </is>
      </c>
    </row>
    <row r="14">
      <c r="A14" s="2" t="inlineStr">
        <is>
          <t>No tax, interest or depreciation: fine for a loss-making software startup with no debt. Costs are paid in the month they happen. Revenue = customers at the end of the month x price.</t>
        </is>
      </c>
    </row>
    <row r="15">
      <c r="A15" s="2" t="inlineStr"/>
    </row>
    <row r="16">
      <c r="A16" s="3" t="inlineStr">
        <is>
          <t>Colours</t>
        </is>
      </c>
    </row>
    <row r="17">
      <c r="A17" s="2" t="inlineStr">
        <is>
          <t>Blue on light green = an input you can change. Black = a formula. Please don't type over formulas.</t>
        </is>
      </c>
    </row>
    <row r="18">
      <c r="A18" s="2" t="inlineStr"/>
    </row>
    <row r="19">
      <c r="A19" s="4" t="inlineStr">
        <is>
          <t>All numbers are made up to show how the model works. This is not financial advice.</t>
        </is>
      </c>
    </row>
    <row r="20">
      <c r="A20" s="3" t="inlineStr">
        <is>
          <t>Need a model investors will test hard? waveup.com/financial-modeling-services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58" customWidth="1" min="4" max="4"/>
  </cols>
  <sheetData>
    <row r="1">
      <c r="A1" s="5" t="inlineStr">
        <is>
          <t>Financial model example: a SaaS startup (fictional)</t>
        </is>
      </c>
    </row>
    <row r="2">
      <c r="A2" s="6" t="inlineStr">
        <is>
          <t>Blue cells are inputs. Change them and every other sheet updates.</t>
        </is>
      </c>
    </row>
    <row r="4">
      <c r="A4" s="7" t="inlineStr">
        <is>
          <t>Input</t>
        </is>
      </c>
      <c r="B4" s="7" t="inlineStr">
        <is>
          <t>Value</t>
        </is>
      </c>
      <c r="C4" s="7" t="inlineStr">
        <is>
          <t>Unit</t>
        </is>
      </c>
      <c r="D4" s="7" t="inlineStr">
        <is>
          <t>What it means</t>
        </is>
      </c>
    </row>
    <row r="5">
      <c r="A5" s="8" t="inlineStr">
        <is>
          <t>Timing and funding</t>
        </is>
      </c>
      <c r="B5" s="9" t="n"/>
      <c r="C5" s="9" t="n"/>
      <c r="D5" s="9" t="n"/>
    </row>
    <row r="6">
      <c r="A6" t="inlineStr">
        <is>
          <t>Model start month</t>
        </is>
      </c>
      <c r="B6" s="10" t="n">
        <v>46388</v>
      </c>
      <c r="C6" t="inlineStr">
        <is>
          <t>date</t>
        </is>
      </c>
      <c r="D6" s="6" t="inlineStr">
        <is>
          <t>The first month of the model</t>
        </is>
      </c>
    </row>
    <row r="7">
      <c r="A7" t="inlineStr">
        <is>
          <t>Cash in the bank at the start</t>
        </is>
      </c>
      <c r="B7" s="11" t="n">
        <v>300000</v>
      </c>
      <c r="C7" t="inlineStr">
        <is>
          <t>$</t>
        </is>
      </c>
      <c r="D7" s="6" t="inlineStr">
        <is>
          <t>What you have today</t>
        </is>
      </c>
    </row>
    <row r="8">
      <c r="A8" t="inlineStr">
        <is>
          <t>Equity raised in the round</t>
        </is>
      </c>
      <c r="B8" s="11" t="n">
        <v>2500000</v>
      </c>
      <c r="C8" t="inlineStr">
        <is>
          <t>$</t>
        </is>
      </c>
      <c r="D8" s="6" t="inlineStr">
        <is>
          <t>The round you are raising</t>
        </is>
      </c>
    </row>
    <row r="9">
      <c r="A9" t="inlineStr">
        <is>
          <t>Month the round closes</t>
        </is>
      </c>
      <c r="B9" s="12" t="n">
        <v>4</v>
      </c>
      <c r="C9" t="inlineStr">
        <is>
          <t>month (1-36)</t>
        </is>
      </c>
      <c r="D9" s="6" t="inlineStr">
        <is>
          <t>When the money lands in the bank</t>
        </is>
      </c>
    </row>
    <row r="10">
      <c r="A10" s="8" t="inlineStr">
        <is>
          <t>Customers and revenue</t>
        </is>
      </c>
      <c r="B10" s="9" t="n"/>
      <c r="C10" s="9" t="n"/>
      <c r="D10" s="9" t="n"/>
    </row>
    <row r="11">
      <c r="A11" t="inlineStr">
        <is>
          <t>Paying customers today</t>
        </is>
      </c>
      <c r="B11" s="13" t="n">
        <v>20</v>
      </c>
      <c r="C11" t="inlineStr">
        <is>
          <t>customers</t>
        </is>
      </c>
      <c r="D11" s="6" t="inlineStr">
        <is>
          <t>Customers you have before month 1</t>
        </is>
      </c>
    </row>
    <row r="12">
      <c r="A12" t="inlineStr">
        <is>
          <t>New customers in month 1</t>
        </is>
      </c>
      <c r="B12" s="13" t="n">
        <v>4</v>
      </c>
      <c r="C12" t="inlineStr">
        <is>
          <t>customers</t>
        </is>
      </c>
      <c r="D12" s="6" t="inlineStr">
        <is>
          <t>From your sales pipeline</t>
        </is>
      </c>
    </row>
    <row r="13">
      <c r="A13" t="inlineStr">
        <is>
          <t>Monthly growth in new customers</t>
        </is>
      </c>
      <c r="B13" s="14" t="n">
        <v>0.08</v>
      </c>
      <c r="C13" t="inlineStr">
        <is>
          <t>% a month</t>
        </is>
      </c>
      <c r="D13" s="6" t="inlineStr">
        <is>
          <t>How fast new-customer numbers grow as you spend more</t>
        </is>
      </c>
    </row>
    <row r="14">
      <c r="A14" t="inlineStr">
        <is>
          <t>Monthly churn</t>
        </is>
      </c>
      <c r="B14" s="14" t="n">
        <v>0.02</v>
      </c>
      <c r="C14" t="inlineStr">
        <is>
          <t>% of customers a month</t>
        </is>
      </c>
      <c r="D14" s="6" t="inlineStr">
        <is>
          <t>Customers who cancel each month</t>
        </is>
      </c>
    </row>
    <row r="15">
      <c r="A15" t="inlineStr">
        <is>
          <t>Price per customer per month</t>
        </is>
      </c>
      <c r="B15" s="13" t="n">
        <v>500</v>
      </c>
      <c r="C15" t="inlineStr">
        <is>
          <t>$ a month</t>
        </is>
      </c>
      <c r="D15" s="6" t="inlineStr">
        <is>
          <t>Average revenue per customer</t>
        </is>
      </c>
    </row>
    <row r="16">
      <c r="A16" t="inlineStr">
        <is>
          <t>Price increase each year</t>
        </is>
      </c>
      <c r="B16" s="14" t="n">
        <v>0.05</v>
      </c>
      <c r="C16" t="inlineStr">
        <is>
          <t>% a year</t>
        </is>
      </c>
      <c r="D16" s="6" t="inlineStr">
        <is>
          <t>Applied from month 13, and again from month 25</t>
        </is>
      </c>
    </row>
    <row r="17">
      <c r="A17" t="inlineStr">
        <is>
          <t>Revenue paid 30 days late</t>
        </is>
      </c>
      <c r="B17" s="14" t="n">
        <v>0.4</v>
      </c>
      <c r="C17" t="inlineStr">
        <is>
          <t>% of revenue</t>
        </is>
      </c>
      <c r="D17" s="6" t="inlineStr">
        <is>
          <t>Customers paying by invoice; the cash arrives next month</t>
        </is>
      </c>
    </row>
    <row r="18">
      <c r="A18" s="8" t="inlineStr">
        <is>
          <t>Costs</t>
        </is>
      </c>
      <c r="B18" s="9" t="n"/>
      <c r="C18" s="9" t="n"/>
      <c r="D18" s="9" t="n"/>
    </row>
    <row r="19">
      <c r="A19" t="inlineStr">
        <is>
          <t>Cost of revenue</t>
        </is>
      </c>
      <c r="B19" s="14" t="n">
        <v>0.25</v>
      </c>
      <c r="C19" t="inlineStr">
        <is>
          <t>% of revenue</t>
        </is>
      </c>
      <c r="D19" s="6" t="inlineStr">
        <is>
          <t>Hosting, customer support and payment fees</t>
        </is>
      </c>
    </row>
    <row r="20">
      <c r="A20" t="inlineStr">
        <is>
          <t>Cost to win one customer (CAC)</t>
        </is>
      </c>
      <c r="B20" s="13" t="n">
        <v>4000</v>
      </c>
      <c r="C20" t="inlineStr">
        <is>
          <t>$ per new customer</t>
        </is>
      </c>
      <c r="D20" s="6" t="inlineStr">
        <is>
          <t>Sales and marketing spend divided by new customers</t>
        </is>
      </c>
    </row>
    <row r="21">
      <c r="A21" t="inlineStr">
        <is>
          <t>Payroll taxes and benefits</t>
        </is>
      </c>
      <c r="B21" s="14" t="n">
        <v>0.2</v>
      </c>
      <c r="C21" t="inlineStr">
        <is>
          <t>% of salaries</t>
        </is>
      </c>
      <c r="D21" s="6" t="inlineStr">
        <is>
          <t>Employer costs on top of salaries</t>
        </is>
      </c>
    </row>
    <row r="22">
      <c r="A22" t="inlineStr">
        <is>
          <t>Other costs per employee</t>
        </is>
      </c>
      <c r="B22" s="13" t="n">
        <v>700</v>
      </c>
      <c r="C22" t="inlineStr">
        <is>
          <t>$ a month</t>
        </is>
      </c>
      <c r="D22" s="6" t="inlineStr">
        <is>
          <t>Software, laptops, travel</t>
        </is>
      </c>
    </row>
    <row r="23">
      <c r="A23" t="inlineStr">
        <is>
          <t>Fixed overheads</t>
        </is>
      </c>
      <c r="B23" s="13" t="n">
        <v>5000</v>
      </c>
      <c r="C23" t="inlineStr">
        <is>
          <t>$ a month</t>
        </is>
      </c>
      <c r="D23" s="6" t="inlineStr">
        <is>
          <t>Rent, legal, accounting, insurance</t>
        </is>
      </c>
    </row>
    <row r="24">
      <c r="A24" s="8" t="inlineStr">
        <is>
          <t>Hiring plan (add your own roles in the empty rows)</t>
        </is>
      </c>
      <c r="B24" s="9" t="n"/>
      <c r="C24" s="9" t="n"/>
      <c r="D24" s="9" t="n"/>
    </row>
    <row r="25">
      <c r="A25" s="7" t="inlineStr">
        <is>
          <t>Role</t>
        </is>
      </c>
      <c r="B25" s="7" t="inlineStr">
        <is>
          <t>Monthly salary ($)</t>
        </is>
      </c>
      <c r="C25" s="7" t="inlineStr">
        <is>
          <t>Start month (1-36)</t>
        </is>
      </c>
      <c r="D25" s="7" t="inlineStr">
        <is>
          <t>Note</t>
        </is>
      </c>
    </row>
    <row r="26">
      <c r="A26" s="15" t="inlineStr">
        <is>
          <t>CEO (founder)</t>
        </is>
      </c>
      <c r="B26" s="13" t="n">
        <v>8000</v>
      </c>
      <c r="C26" s="12" t="n">
        <v>1</v>
      </c>
    </row>
    <row r="27">
      <c r="A27" s="15" t="inlineStr">
        <is>
          <t>CTO (founder)</t>
        </is>
      </c>
      <c r="B27" s="13" t="n">
        <v>8000</v>
      </c>
      <c r="C27" s="12" t="n">
        <v>1</v>
      </c>
    </row>
    <row r="28">
      <c r="A28" s="15" t="inlineStr">
        <is>
          <t>Software engineer</t>
        </is>
      </c>
      <c r="B28" s="13" t="n">
        <v>9000</v>
      </c>
      <c r="C28" s="12" t="n">
        <v>1</v>
      </c>
    </row>
    <row r="29">
      <c r="A29" s="15" t="inlineStr">
        <is>
          <t>Software engineer</t>
        </is>
      </c>
      <c r="B29" s="13" t="n">
        <v>9000</v>
      </c>
      <c r="C29" s="12" t="n">
        <v>5</v>
      </c>
    </row>
    <row r="30">
      <c r="A30" s="15" t="inlineStr">
        <is>
          <t>Account executive</t>
        </is>
      </c>
      <c r="B30" s="13" t="n">
        <v>7000</v>
      </c>
      <c r="C30" s="12" t="n">
        <v>6</v>
      </c>
    </row>
    <row r="31">
      <c r="A31" s="15" t="inlineStr">
        <is>
          <t>Customer success manager</t>
        </is>
      </c>
      <c r="B31" s="13" t="n">
        <v>5500</v>
      </c>
      <c r="C31" s="12" t="n">
        <v>9</v>
      </c>
    </row>
    <row r="32">
      <c r="A32" s="15" t="inlineStr">
        <is>
          <t>Software engineer</t>
        </is>
      </c>
      <c r="B32" s="13" t="n">
        <v>9000</v>
      </c>
      <c r="C32" s="12" t="n">
        <v>12</v>
      </c>
    </row>
    <row r="33">
      <c r="A33" s="15" t="inlineStr">
        <is>
          <t>Marketing manager</t>
        </is>
      </c>
      <c r="B33" s="13" t="n">
        <v>7000</v>
      </c>
      <c r="C33" s="12" t="n">
        <v>14</v>
      </c>
    </row>
    <row r="34">
      <c r="A34" s="15" t="inlineStr">
        <is>
          <t>Account executive</t>
        </is>
      </c>
      <c r="B34" s="13" t="n">
        <v>7000</v>
      </c>
      <c r="C34" s="12" t="n">
        <v>18</v>
      </c>
    </row>
    <row r="35">
      <c r="A35" s="15" t="inlineStr">
        <is>
          <t>Product designer</t>
        </is>
      </c>
      <c r="B35" s="13" t="n">
        <v>7500</v>
      </c>
      <c r="C35" s="12" t="n">
        <v>20</v>
      </c>
    </row>
    <row r="36">
      <c r="A36" s="15" t="inlineStr">
        <is>
          <t>Customer success manager</t>
        </is>
      </c>
      <c r="B36" s="13" t="n">
        <v>5500</v>
      </c>
      <c r="C36" s="12" t="n">
        <v>24</v>
      </c>
    </row>
    <row r="37">
      <c r="A37" s="15" t="inlineStr">
        <is>
          <t>Software engineer</t>
        </is>
      </c>
      <c r="B37" s="13" t="n">
        <v>9000</v>
      </c>
      <c r="C37" s="12" t="n">
        <v>26</v>
      </c>
    </row>
    <row r="38">
      <c r="A38" s="15" t="n"/>
      <c r="B38" s="13" t="n"/>
      <c r="C38" s="12" t="n"/>
    </row>
    <row r="39">
      <c r="A39" s="15" t="n"/>
      <c r="B39" s="13" t="n"/>
      <c r="C39" s="12" t="n"/>
    </row>
    <row r="40">
      <c r="A40" s="15" t="n"/>
      <c r="B40" s="13" t="n"/>
      <c r="C40" s="12" t="n"/>
    </row>
    <row r="41">
      <c r="A41" s="15" t="n"/>
      <c r="B41" s="13" t="n"/>
      <c r="C41" s="12" t="n"/>
    </row>
    <row r="42">
      <c r="A42" s="15" t="n"/>
      <c r="B42" s="13" t="n"/>
      <c r="C42" s="12" t="n"/>
    </row>
    <row r="43">
      <c r="A43" s="15" t="n"/>
      <c r="B43" s="13" t="n"/>
      <c r="C43" s="12" t="n"/>
    </row>
    <row r="44">
      <c r="A44" s="15" t="n"/>
      <c r="B44" s="13" t="n"/>
      <c r="C44" s="12" t="n"/>
    </row>
    <row r="45">
      <c r="A45" s="15" t="n"/>
      <c r="B45" s="13" t="n"/>
      <c r="C45" s="12" t="n"/>
    </row>
    <row r="46">
      <c r="A46" s="8" t="inlineStr">
        <is>
          <t>Unit economics (calculated: don't type here)</t>
        </is>
      </c>
      <c r="B46" s="9" t="n"/>
      <c r="C46" s="9" t="n"/>
      <c r="D46" s="9" t="n"/>
    </row>
    <row r="47">
      <c r="A47" t="inlineStr">
        <is>
          <t>Gross margin</t>
        </is>
      </c>
      <c r="B47" s="16">
        <f>1-$B$19</f>
        <v/>
      </c>
      <c r="C47" t="inlineStr">
        <is>
          <t>%</t>
        </is>
      </c>
      <c r="D47" s="6" t="inlineStr">
        <is>
          <t>Share of revenue left after the cost of revenue</t>
        </is>
      </c>
    </row>
    <row r="48">
      <c r="A48" t="inlineStr">
        <is>
          <t>CAC payback</t>
        </is>
      </c>
      <c r="B48" s="17">
        <f>$B$20/($B$15*$B$47)</f>
        <v/>
      </c>
      <c r="C48" t="inlineStr">
        <is>
          <t>months</t>
        </is>
      </c>
      <c r="D48" s="6" t="inlineStr">
        <is>
          <t>Months of gross profit it takes to earn back the cost of one customer</t>
        </is>
      </c>
    </row>
    <row r="49">
      <c r="A49" t="inlineStr">
        <is>
          <t>Customer lifetime value (LTV)</t>
        </is>
      </c>
      <c r="B49" s="18">
        <f>$B$15*$B$47/$B$14</f>
        <v/>
      </c>
      <c r="C49" t="inlineStr">
        <is>
          <t>$</t>
        </is>
      </c>
      <c r="D49" s="6" t="inlineStr">
        <is>
          <t>Gross profit from one customer before they cancel</t>
        </is>
      </c>
    </row>
    <row r="50">
      <c r="A50" t="inlineStr">
        <is>
          <t>LTV to CAC</t>
        </is>
      </c>
      <c r="B50" s="17">
        <f>$B$49/$B$20</f>
        <v/>
      </c>
      <c r="C50" t="inlineStr">
        <is>
          <t>x</t>
        </is>
      </c>
      <c r="D50" s="6" t="inlineStr">
        <is>
          <t>Lifetime value for each $1 spent winning a customer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M43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46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</cols>
  <sheetData>
    <row r="1">
      <c r="A1" s="5" t="inlineStr">
        <is>
          <t>Monthly model: 36 months</t>
        </is>
      </c>
    </row>
    <row r="2">
      <c r="A2" s="6" t="inlineStr">
        <is>
          <t>Every number below is a formula. Change the inputs on the Assumptions sheet.</t>
        </is>
      </c>
    </row>
    <row r="4">
      <c r="A4" s="7" t="inlineStr">
        <is>
          <t>Month</t>
        </is>
      </c>
      <c r="B4" s="7" t="inlineStr">
        <is>
          <t>#</t>
        </is>
      </c>
      <c r="C4" s="7" t="inlineStr">
        <is>
          <t>How it is calculated</t>
        </is>
      </c>
      <c r="D4" s="19">
        <f>1</f>
        <v/>
      </c>
      <c r="E4" s="19">
        <f>D4+1</f>
        <v/>
      </c>
      <c r="F4" s="19">
        <f>E4+1</f>
        <v/>
      </c>
      <c r="G4" s="19">
        <f>F4+1</f>
        <v/>
      </c>
      <c r="H4" s="19">
        <f>G4+1</f>
        <v/>
      </c>
      <c r="I4" s="19">
        <f>H4+1</f>
        <v/>
      </c>
      <c r="J4" s="19">
        <f>I4+1</f>
        <v/>
      </c>
      <c r="K4" s="19">
        <f>J4+1</f>
        <v/>
      </c>
      <c r="L4" s="19">
        <f>K4+1</f>
        <v/>
      </c>
      <c r="M4" s="19">
        <f>L4+1</f>
        <v/>
      </c>
      <c r="N4" s="19">
        <f>M4+1</f>
        <v/>
      </c>
      <c r="O4" s="19">
        <f>N4+1</f>
        <v/>
      </c>
      <c r="P4" s="19">
        <f>O4+1</f>
        <v/>
      </c>
      <c r="Q4" s="19">
        <f>P4+1</f>
        <v/>
      </c>
      <c r="R4" s="19">
        <f>Q4+1</f>
        <v/>
      </c>
      <c r="S4" s="19">
        <f>R4+1</f>
        <v/>
      </c>
      <c r="T4" s="19">
        <f>S4+1</f>
        <v/>
      </c>
      <c r="U4" s="19">
        <f>T4+1</f>
        <v/>
      </c>
      <c r="V4" s="19">
        <f>U4+1</f>
        <v/>
      </c>
      <c r="W4" s="19">
        <f>V4+1</f>
        <v/>
      </c>
      <c r="X4" s="19">
        <f>W4+1</f>
        <v/>
      </c>
      <c r="Y4" s="19">
        <f>X4+1</f>
        <v/>
      </c>
      <c r="Z4" s="19">
        <f>Y4+1</f>
        <v/>
      </c>
      <c r="AA4" s="19">
        <f>Z4+1</f>
        <v/>
      </c>
      <c r="AB4" s="19">
        <f>AA4+1</f>
        <v/>
      </c>
      <c r="AC4" s="19">
        <f>AB4+1</f>
        <v/>
      </c>
      <c r="AD4" s="19">
        <f>AC4+1</f>
        <v/>
      </c>
      <c r="AE4" s="19">
        <f>AD4+1</f>
        <v/>
      </c>
      <c r="AF4" s="19">
        <f>AE4+1</f>
        <v/>
      </c>
      <c r="AG4" s="19">
        <f>AF4+1</f>
        <v/>
      </c>
      <c r="AH4" s="19">
        <f>AG4+1</f>
        <v/>
      </c>
      <c r="AI4" s="19">
        <f>AH4+1</f>
        <v/>
      </c>
      <c r="AJ4" s="19">
        <f>AI4+1</f>
        <v/>
      </c>
      <c r="AK4" s="19">
        <f>AJ4+1</f>
        <v/>
      </c>
      <c r="AL4" s="19">
        <f>AK4+1</f>
        <v/>
      </c>
      <c r="AM4" s="19">
        <f>AL4+1</f>
        <v/>
      </c>
    </row>
    <row r="5">
      <c r="A5" s="20" t="inlineStr">
        <is>
          <t>Date</t>
        </is>
      </c>
      <c r="B5" t="inlineStr"/>
      <c r="C5" s="6" t="inlineStr">
        <is>
          <t>Start month + months gone by</t>
        </is>
      </c>
      <c r="D5" s="21">
        <f>EDATE(Assumptions!$B$6,D$4-1)</f>
        <v/>
      </c>
      <c r="E5" s="21">
        <f>EDATE(Assumptions!$B$6,E$4-1)</f>
        <v/>
      </c>
      <c r="F5" s="21">
        <f>EDATE(Assumptions!$B$6,F$4-1)</f>
        <v/>
      </c>
      <c r="G5" s="21">
        <f>EDATE(Assumptions!$B$6,G$4-1)</f>
        <v/>
      </c>
      <c r="H5" s="21">
        <f>EDATE(Assumptions!$B$6,H$4-1)</f>
        <v/>
      </c>
      <c r="I5" s="21">
        <f>EDATE(Assumptions!$B$6,I$4-1)</f>
        <v/>
      </c>
      <c r="J5" s="21">
        <f>EDATE(Assumptions!$B$6,J$4-1)</f>
        <v/>
      </c>
      <c r="K5" s="21">
        <f>EDATE(Assumptions!$B$6,K$4-1)</f>
        <v/>
      </c>
      <c r="L5" s="21">
        <f>EDATE(Assumptions!$B$6,L$4-1)</f>
        <v/>
      </c>
      <c r="M5" s="21">
        <f>EDATE(Assumptions!$B$6,M$4-1)</f>
        <v/>
      </c>
      <c r="N5" s="21">
        <f>EDATE(Assumptions!$B$6,N$4-1)</f>
        <v/>
      </c>
      <c r="O5" s="21">
        <f>EDATE(Assumptions!$B$6,O$4-1)</f>
        <v/>
      </c>
      <c r="P5" s="21">
        <f>EDATE(Assumptions!$B$6,P$4-1)</f>
        <v/>
      </c>
      <c r="Q5" s="21">
        <f>EDATE(Assumptions!$B$6,Q$4-1)</f>
        <v/>
      </c>
      <c r="R5" s="21">
        <f>EDATE(Assumptions!$B$6,R$4-1)</f>
        <v/>
      </c>
      <c r="S5" s="21">
        <f>EDATE(Assumptions!$B$6,S$4-1)</f>
        <v/>
      </c>
      <c r="T5" s="21">
        <f>EDATE(Assumptions!$B$6,T$4-1)</f>
        <v/>
      </c>
      <c r="U5" s="21">
        <f>EDATE(Assumptions!$B$6,U$4-1)</f>
        <v/>
      </c>
      <c r="V5" s="21">
        <f>EDATE(Assumptions!$B$6,V$4-1)</f>
        <v/>
      </c>
      <c r="W5" s="21">
        <f>EDATE(Assumptions!$B$6,W$4-1)</f>
        <v/>
      </c>
      <c r="X5" s="21">
        <f>EDATE(Assumptions!$B$6,X$4-1)</f>
        <v/>
      </c>
      <c r="Y5" s="21">
        <f>EDATE(Assumptions!$B$6,Y$4-1)</f>
        <v/>
      </c>
      <c r="Z5" s="21">
        <f>EDATE(Assumptions!$B$6,Z$4-1)</f>
        <v/>
      </c>
      <c r="AA5" s="21">
        <f>EDATE(Assumptions!$B$6,AA$4-1)</f>
        <v/>
      </c>
      <c r="AB5" s="21">
        <f>EDATE(Assumptions!$B$6,AB$4-1)</f>
        <v/>
      </c>
      <c r="AC5" s="21">
        <f>EDATE(Assumptions!$B$6,AC$4-1)</f>
        <v/>
      </c>
      <c r="AD5" s="21">
        <f>EDATE(Assumptions!$B$6,AD$4-1)</f>
        <v/>
      </c>
      <c r="AE5" s="21">
        <f>EDATE(Assumptions!$B$6,AE$4-1)</f>
        <v/>
      </c>
      <c r="AF5" s="21">
        <f>EDATE(Assumptions!$B$6,AF$4-1)</f>
        <v/>
      </c>
      <c r="AG5" s="21">
        <f>EDATE(Assumptions!$B$6,AG$4-1)</f>
        <v/>
      </c>
      <c r="AH5" s="21">
        <f>EDATE(Assumptions!$B$6,AH$4-1)</f>
        <v/>
      </c>
      <c r="AI5" s="21">
        <f>EDATE(Assumptions!$B$6,AI$4-1)</f>
        <v/>
      </c>
      <c r="AJ5" s="21">
        <f>EDATE(Assumptions!$B$6,AJ$4-1)</f>
        <v/>
      </c>
      <c r="AK5" s="21">
        <f>EDATE(Assumptions!$B$6,AK$4-1)</f>
        <v/>
      </c>
      <c r="AL5" s="21">
        <f>EDATE(Assumptions!$B$6,AL$4-1)</f>
        <v/>
      </c>
      <c r="AM5" s="21">
        <f>EDATE(Assumptions!$B$6,AM$4-1)</f>
        <v/>
      </c>
    </row>
    <row r="6">
      <c r="A6" s="20" t="inlineStr">
        <is>
          <t>Year</t>
        </is>
      </c>
      <c r="B6" t="inlineStr"/>
      <c r="C6" s="6" t="inlineStr">
        <is>
          <t>Year 1 = months 1-12</t>
        </is>
      </c>
      <c r="D6" s="22">
        <f>INT((D$4-1)/12)+1</f>
        <v/>
      </c>
      <c r="E6" s="22">
        <f>INT((E$4-1)/12)+1</f>
        <v/>
      </c>
      <c r="F6" s="22">
        <f>INT((F$4-1)/12)+1</f>
        <v/>
      </c>
      <c r="G6" s="22">
        <f>INT((G$4-1)/12)+1</f>
        <v/>
      </c>
      <c r="H6" s="22">
        <f>INT((H$4-1)/12)+1</f>
        <v/>
      </c>
      <c r="I6" s="22">
        <f>INT((I$4-1)/12)+1</f>
        <v/>
      </c>
      <c r="J6" s="22">
        <f>INT((J$4-1)/12)+1</f>
        <v/>
      </c>
      <c r="K6" s="22">
        <f>INT((K$4-1)/12)+1</f>
        <v/>
      </c>
      <c r="L6" s="22">
        <f>INT((L$4-1)/12)+1</f>
        <v/>
      </c>
      <c r="M6" s="22">
        <f>INT((M$4-1)/12)+1</f>
        <v/>
      </c>
      <c r="N6" s="22">
        <f>INT((N$4-1)/12)+1</f>
        <v/>
      </c>
      <c r="O6" s="22">
        <f>INT((O$4-1)/12)+1</f>
        <v/>
      </c>
      <c r="P6" s="22">
        <f>INT((P$4-1)/12)+1</f>
        <v/>
      </c>
      <c r="Q6" s="22">
        <f>INT((Q$4-1)/12)+1</f>
        <v/>
      </c>
      <c r="R6" s="22">
        <f>INT((R$4-1)/12)+1</f>
        <v/>
      </c>
      <c r="S6" s="22">
        <f>INT((S$4-1)/12)+1</f>
        <v/>
      </c>
      <c r="T6" s="22">
        <f>INT((T$4-1)/12)+1</f>
        <v/>
      </c>
      <c r="U6" s="22">
        <f>INT((U$4-1)/12)+1</f>
        <v/>
      </c>
      <c r="V6" s="22">
        <f>INT((V$4-1)/12)+1</f>
        <v/>
      </c>
      <c r="W6" s="22">
        <f>INT((W$4-1)/12)+1</f>
        <v/>
      </c>
      <c r="X6" s="22">
        <f>INT((X$4-1)/12)+1</f>
        <v/>
      </c>
      <c r="Y6" s="22">
        <f>INT((Y$4-1)/12)+1</f>
        <v/>
      </c>
      <c r="Z6" s="22">
        <f>INT((Z$4-1)/12)+1</f>
        <v/>
      </c>
      <c r="AA6" s="22">
        <f>INT((AA$4-1)/12)+1</f>
        <v/>
      </c>
      <c r="AB6" s="22">
        <f>INT((AB$4-1)/12)+1</f>
        <v/>
      </c>
      <c r="AC6" s="22">
        <f>INT((AC$4-1)/12)+1</f>
        <v/>
      </c>
      <c r="AD6" s="22">
        <f>INT((AD$4-1)/12)+1</f>
        <v/>
      </c>
      <c r="AE6" s="22">
        <f>INT((AE$4-1)/12)+1</f>
        <v/>
      </c>
      <c r="AF6" s="22">
        <f>INT((AF$4-1)/12)+1</f>
        <v/>
      </c>
      <c r="AG6" s="22">
        <f>INT((AG$4-1)/12)+1</f>
        <v/>
      </c>
      <c r="AH6" s="22">
        <f>INT((AH$4-1)/12)+1</f>
        <v/>
      </c>
      <c r="AI6" s="22">
        <f>INT((AI$4-1)/12)+1</f>
        <v/>
      </c>
      <c r="AJ6" s="22">
        <f>INT((AJ$4-1)/12)+1</f>
        <v/>
      </c>
      <c r="AK6" s="22">
        <f>INT((AK$4-1)/12)+1</f>
        <v/>
      </c>
      <c r="AL6" s="22">
        <f>INT((AL$4-1)/12)+1</f>
        <v/>
      </c>
      <c r="AM6" s="22">
        <f>INT((AM$4-1)/12)+1</f>
        <v/>
      </c>
    </row>
    <row r="7">
      <c r="A7" s="8" t="inlineStr">
        <is>
          <t>Customers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9" t="n"/>
      <c r="AM7" s="9" t="n"/>
    </row>
    <row r="8">
      <c r="A8" s="20" t="inlineStr">
        <is>
          <t>Customers at start of month</t>
        </is>
      </c>
      <c r="B8" t="inlineStr">
        <is>
          <t>customers</t>
        </is>
      </c>
      <c r="C8" s="6" t="inlineStr">
        <is>
          <t>Last month's closing customers</t>
        </is>
      </c>
      <c r="D8" s="23">
        <f>Assumptions!$B$11</f>
        <v/>
      </c>
      <c r="E8" s="23">
        <f>D11</f>
        <v/>
      </c>
      <c r="F8" s="23">
        <f>E11</f>
        <v/>
      </c>
      <c r="G8" s="23">
        <f>F11</f>
        <v/>
      </c>
      <c r="H8" s="23">
        <f>G11</f>
        <v/>
      </c>
      <c r="I8" s="23">
        <f>H11</f>
        <v/>
      </c>
      <c r="J8" s="23">
        <f>I11</f>
        <v/>
      </c>
      <c r="K8" s="23">
        <f>J11</f>
        <v/>
      </c>
      <c r="L8" s="23">
        <f>K11</f>
        <v/>
      </c>
      <c r="M8" s="23">
        <f>L11</f>
        <v/>
      </c>
      <c r="N8" s="23">
        <f>M11</f>
        <v/>
      </c>
      <c r="O8" s="23">
        <f>N11</f>
        <v/>
      </c>
      <c r="P8" s="23">
        <f>O11</f>
        <v/>
      </c>
      <c r="Q8" s="23">
        <f>P11</f>
        <v/>
      </c>
      <c r="R8" s="23">
        <f>Q11</f>
        <v/>
      </c>
      <c r="S8" s="23">
        <f>R11</f>
        <v/>
      </c>
      <c r="T8" s="23">
        <f>S11</f>
        <v/>
      </c>
      <c r="U8" s="23">
        <f>T11</f>
        <v/>
      </c>
      <c r="V8" s="23">
        <f>U11</f>
        <v/>
      </c>
      <c r="W8" s="23">
        <f>V11</f>
        <v/>
      </c>
      <c r="X8" s="23">
        <f>W11</f>
        <v/>
      </c>
      <c r="Y8" s="23">
        <f>X11</f>
        <v/>
      </c>
      <c r="Z8" s="23">
        <f>Y11</f>
        <v/>
      </c>
      <c r="AA8" s="23">
        <f>Z11</f>
        <v/>
      </c>
      <c r="AB8" s="23">
        <f>AA11</f>
        <v/>
      </c>
      <c r="AC8" s="23">
        <f>AB11</f>
        <v/>
      </c>
      <c r="AD8" s="23">
        <f>AC11</f>
        <v/>
      </c>
      <c r="AE8" s="23">
        <f>AD11</f>
        <v/>
      </c>
      <c r="AF8" s="23">
        <f>AE11</f>
        <v/>
      </c>
      <c r="AG8" s="23">
        <f>AF11</f>
        <v/>
      </c>
      <c r="AH8" s="23">
        <f>AG11</f>
        <v/>
      </c>
      <c r="AI8" s="23">
        <f>AH11</f>
        <v/>
      </c>
      <c r="AJ8" s="23">
        <f>AI11</f>
        <v/>
      </c>
      <c r="AK8" s="23">
        <f>AJ11</f>
        <v/>
      </c>
      <c r="AL8" s="23">
        <f>AK11</f>
        <v/>
      </c>
      <c r="AM8" s="23">
        <f>AL11</f>
        <v/>
      </c>
    </row>
    <row r="9">
      <c r="A9" s="20" t="inlineStr">
        <is>
          <t>New customers</t>
        </is>
      </c>
      <c r="B9" t="inlineStr">
        <is>
          <t>customers</t>
        </is>
      </c>
      <c r="C9" s="6" t="inlineStr">
        <is>
          <t>Month-1 new customers, growing each month</t>
        </is>
      </c>
      <c r="D9" s="23">
        <f>ROUND(Assumptions!$B$12*(1+Assumptions!$B$13)^(D$4-1),0)</f>
        <v/>
      </c>
      <c r="E9" s="23">
        <f>ROUND(Assumptions!$B$12*(1+Assumptions!$B$13)^(E$4-1),0)</f>
        <v/>
      </c>
      <c r="F9" s="23">
        <f>ROUND(Assumptions!$B$12*(1+Assumptions!$B$13)^(F$4-1),0)</f>
        <v/>
      </c>
      <c r="G9" s="23">
        <f>ROUND(Assumptions!$B$12*(1+Assumptions!$B$13)^(G$4-1),0)</f>
        <v/>
      </c>
      <c r="H9" s="23">
        <f>ROUND(Assumptions!$B$12*(1+Assumptions!$B$13)^(H$4-1),0)</f>
        <v/>
      </c>
      <c r="I9" s="23">
        <f>ROUND(Assumptions!$B$12*(1+Assumptions!$B$13)^(I$4-1),0)</f>
        <v/>
      </c>
      <c r="J9" s="23">
        <f>ROUND(Assumptions!$B$12*(1+Assumptions!$B$13)^(J$4-1),0)</f>
        <v/>
      </c>
      <c r="K9" s="23">
        <f>ROUND(Assumptions!$B$12*(1+Assumptions!$B$13)^(K$4-1),0)</f>
        <v/>
      </c>
      <c r="L9" s="23">
        <f>ROUND(Assumptions!$B$12*(1+Assumptions!$B$13)^(L$4-1),0)</f>
        <v/>
      </c>
      <c r="M9" s="23">
        <f>ROUND(Assumptions!$B$12*(1+Assumptions!$B$13)^(M$4-1),0)</f>
        <v/>
      </c>
      <c r="N9" s="23">
        <f>ROUND(Assumptions!$B$12*(1+Assumptions!$B$13)^(N$4-1),0)</f>
        <v/>
      </c>
      <c r="O9" s="23">
        <f>ROUND(Assumptions!$B$12*(1+Assumptions!$B$13)^(O$4-1),0)</f>
        <v/>
      </c>
      <c r="P9" s="23">
        <f>ROUND(Assumptions!$B$12*(1+Assumptions!$B$13)^(P$4-1),0)</f>
        <v/>
      </c>
      <c r="Q9" s="23">
        <f>ROUND(Assumptions!$B$12*(1+Assumptions!$B$13)^(Q$4-1),0)</f>
        <v/>
      </c>
      <c r="R9" s="23">
        <f>ROUND(Assumptions!$B$12*(1+Assumptions!$B$13)^(R$4-1),0)</f>
        <v/>
      </c>
      <c r="S9" s="23">
        <f>ROUND(Assumptions!$B$12*(1+Assumptions!$B$13)^(S$4-1),0)</f>
        <v/>
      </c>
      <c r="T9" s="23">
        <f>ROUND(Assumptions!$B$12*(1+Assumptions!$B$13)^(T$4-1),0)</f>
        <v/>
      </c>
      <c r="U9" s="23">
        <f>ROUND(Assumptions!$B$12*(1+Assumptions!$B$13)^(U$4-1),0)</f>
        <v/>
      </c>
      <c r="V9" s="23">
        <f>ROUND(Assumptions!$B$12*(1+Assumptions!$B$13)^(V$4-1),0)</f>
        <v/>
      </c>
      <c r="W9" s="23">
        <f>ROUND(Assumptions!$B$12*(1+Assumptions!$B$13)^(W$4-1),0)</f>
        <v/>
      </c>
      <c r="X9" s="23">
        <f>ROUND(Assumptions!$B$12*(1+Assumptions!$B$13)^(X$4-1),0)</f>
        <v/>
      </c>
      <c r="Y9" s="23">
        <f>ROUND(Assumptions!$B$12*(1+Assumptions!$B$13)^(Y$4-1),0)</f>
        <v/>
      </c>
      <c r="Z9" s="23">
        <f>ROUND(Assumptions!$B$12*(1+Assumptions!$B$13)^(Z$4-1),0)</f>
        <v/>
      </c>
      <c r="AA9" s="23">
        <f>ROUND(Assumptions!$B$12*(1+Assumptions!$B$13)^(AA$4-1),0)</f>
        <v/>
      </c>
      <c r="AB9" s="23">
        <f>ROUND(Assumptions!$B$12*(1+Assumptions!$B$13)^(AB$4-1),0)</f>
        <v/>
      </c>
      <c r="AC9" s="23">
        <f>ROUND(Assumptions!$B$12*(1+Assumptions!$B$13)^(AC$4-1),0)</f>
        <v/>
      </c>
      <c r="AD9" s="23">
        <f>ROUND(Assumptions!$B$12*(1+Assumptions!$B$13)^(AD$4-1),0)</f>
        <v/>
      </c>
      <c r="AE9" s="23">
        <f>ROUND(Assumptions!$B$12*(1+Assumptions!$B$13)^(AE$4-1),0)</f>
        <v/>
      </c>
      <c r="AF9" s="23">
        <f>ROUND(Assumptions!$B$12*(1+Assumptions!$B$13)^(AF$4-1),0)</f>
        <v/>
      </c>
      <c r="AG9" s="23">
        <f>ROUND(Assumptions!$B$12*(1+Assumptions!$B$13)^(AG$4-1),0)</f>
        <v/>
      </c>
      <c r="AH9" s="23">
        <f>ROUND(Assumptions!$B$12*(1+Assumptions!$B$13)^(AH$4-1),0)</f>
        <v/>
      </c>
      <c r="AI9" s="23">
        <f>ROUND(Assumptions!$B$12*(1+Assumptions!$B$13)^(AI$4-1),0)</f>
        <v/>
      </c>
      <c r="AJ9" s="23">
        <f>ROUND(Assumptions!$B$12*(1+Assumptions!$B$13)^(AJ$4-1),0)</f>
        <v/>
      </c>
      <c r="AK9" s="23">
        <f>ROUND(Assumptions!$B$12*(1+Assumptions!$B$13)^(AK$4-1),0)</f>
        <v/>
      </c>
      <c r="AL9" s="23">
        <f>ROUND(Assumptions!$B$12*(1+Assumptions!$B$13)^(AL$4-1),0)</f>
        <v/>
      </c>
      <c r="AM9" s="23">
        <f>ROUND(Assumptions!$B$12*(1+Assumptions!$B$13)^(AM$4-1),0)</f>
        <v/>
      </c>
    </row>
    <row r="10">
      <c r="A10" s="20" t="inlineStr">
        <is>
          <t>Customers lost (churn)</t>
        </is>
      </c>
      <c r="B10" t="inlineStr">
        <is>
          <t>customers</t>
        </is>
      </c>
      <c r="C10" s="6" t="inlineStr">
        <is>
          <t>Customers at start x monthly churn</t>
        </is>
      </c>
      <c r="D10" s="23">
        <f>ROUND(D8*Assumptions!$B$14,0)</f>
        <v/>
      </c>
      <c r="E10" s="23">
        <f>ROUND(E8*Assumptions!$B$14,0)</f>
        <v/>
      </c>
      <c r="F10" s="23">
        <f>ROUND(F8*Assumptions!$B$14,0)</f>
        <v/>
      </c>
      <c r="G10" s="23">
        <f>ROUND(G8*Assumptions!$B$14,0)</f>
        <v/>
      </c>
      <c r="H10" s="23">
        <f>ROUND(H8*Assumptions!$B$14,0)</f>
        <v/>
      </c>
      <c r="I10" s="23">
        <f>ROUND(I8*Assumptions!$B$14,0)</f>
        <v/>
      </c>
      <c r="J10" s="23">
        <f>ROUND(J8*Assumptions!$B$14,0)</f>
        <v/>
      </c>
      <c r="K10" s="23">
        <f>ROUND(K8*Assumptions!$B$14,0)</f>
        <v/>
      </c>
      <c r="L10" s="23">
        <f>ROUND(L8*Assumptions!$B$14,0)</f>
        <v/>
      </c>
      <c r="M10" s="23">
        <f>ROUND(M8*Assumptions!$B$14,0)</f>
        <v/>
      </c>
      <c r="N10" s="23">
        <f>ROUND(N8*Assumptions!$B$14,0)</f>
        <v/>
      </c>
      <c r="O10" s="23">
        <f>ROUND(O8*Assumptions!$B$14,0)</f>
        <v/>
      </c>
      <c r="P10" s="23">
        <f>ROUND(P8*Assumptions!$B$14,0)</f>
        <v/>
      </c>
      <c r="Q10" s="23">
        <f>ROUND(Q8*Assumptions!$B$14,0)</f>
        <v/>
      </c>
      <c r="R10" s="23">
        <f>ROUND(R8*Assumptions!$B$14,0)</f>
        <v/>
      </c>
      <c r="S10" s="23">
        <f>ROUND(S8*Assumptions!$B$14,0)</f>
        <v/>
      </c>
      <c r="T10" s="23">
        <f>ROUND(T8*Assumptions!$B$14,0)</f>
        <v/>
      </c>
      <c r="U10" s="23">
        <f>ROUND(U8*Assumptions!$B$14,0)</f>
        <v/>
      </c>
      <c r="V10" s="23">
        <f>ROUND(V8*Assumptions!$B$14,0)</f>
        <v/>
      </c>
      <c r="W10" s="23">
        <f>ROUND(W8*Assumptions!$B$14,0)</f>
        <v/>
      </c>
      <c r="X10" s="23">
        <f>ROUND(X8*Assumptions!$B$14,0)</f>
        <v/>
      </c>
      <c r="Y10" s="23">
        <f>ROUND(Y8*Assumptions!$B$14,0)</f>
        <v/>
      </c>
      <c r="Z10" s="23">
        <f>ROUND(Z8*Assumptions!$B$14,0)</f>
        <v/>
      </c>
      <c r="AA10" s="23">
        <f>ROUND(AA8*Assumptions!$B$14,0)</f>
        <v/>
      </c>
      <c r="AB10" s="23">
        <f>ROUND(AB8*Assumptions!$B$14,0)</f>
        <v/>
      </c>
      <c r="AC10" s="23">
        <f>ROUND(AC8*Assumptions!$B$14,0)</f>
        <v/>
      </c>
      <c r="AD10" s="23">
        <f>ROUND(AD8*Assumptions!$B$14,0)</f>
        <v/>
      </c>
      <c r="AE10" s="23">
        <f>ROUND(AE8*Assumptions!$B$14,0)</f>
        <v/>
      </c>
      <c r="AF10" s="23">
        <f>ROUND(AF8*Assumptions!$B$14,0)</f>
        <v/>
      </c>
      <c r="AG10" s="23">
        <f>ROUND(AG8*Assumptions!$B$14,0)</f>
        <v/>
      </c>
      <c r="AH10" s="23">
        <f>ROUND(AH8*Assumptions!$B$14,0)</f>
        <v/>
      </c>
      <c r="AI10" s="23">
        <f>ROUND(AI8*Assumptions!$B$14,0)</f>
        <v/>
      </c>
      <c r="AJ10" s="23">
        <f>ROUND(AJ8*Assumptions!$B$14,0)</f>
        <v/>
      </c>
      <c r="AK10" s="23">
        <f>ROUND(AK8*Assumptions!$B$14,0)</f>
        <v/>
      </c>
      <c r="AL10" s="23">
        <f>ROUND(AL8*Assumptions!$B$14,0)</f>
        <v/>
      </c>
      <c r="AM10" s="23">
        <f>ROUND(AM8*Assumptions!$B$14,0)</f>
        <v/>
      </c>
    </row>
    <row r="11">
      <c r="A11" s="24" t="inlineStr">
        <is>
          <t>Customers at end of month</t>
        </is>
      </c>
      <c r="B11" t="inlineStr">
        <is>
          <t>customers</t>
        </is>
      </c>
      <c r="C11" s="6" t="inlineStr">
        <is>
          <t>Start + new - lost</t>
        </is>
      </c>
      <c r="D11" s="25">
        <f>D8+D9-D10</f>
        <v/>
      </c>
      <c r="E11" s="25">
        <f>E8+E9-E10</f>
        <v/>
      </c>
      <c r="F11" s="25">
        <f>F8+F9-F10</f>
        <v/>
      </c>
      <c r="G11" s="25">
        <f>G8+G9-G10</f>
        <v/>
      </c>
      <c r="H11" s="25">
        <f>H8+H9-H10</f>
        <v/>
      </c>
      <c r="I11" s="25">
        <f>I8+I9-I10</f>
        <v/>
      </c>
      <c r="J11" s="25">
        <f>J8+J9-J10</f>
        <v/>
      </c>
      <c r="K11" s="25">
        <f>K8+K9-K10</f>
        <v/>
      </c>
      <c r="L11" s="25">
        <f>L8+L9-L10</f>
        <v/>
      </c>
      <c r="M11" s="25">
        <f>M8+M9-M10</f>
        <v/>
      </c>
      <c r="N11" s="25">
        <f>N8+N9-N10</f>
        <v/>
      </c>
      <c r="O11" s="25">
        <f>O8+O9-O10</f>
        <v/>
      </c>
      <c r="P11" s="25">
        <f>P8+P9-P10</f>
        <v/>
      </c>
      <c r="Q11" s="25">
        <f>Q8+Q9-Q10</f>
        <v/>
      </c>
      <c r="R11" s="25">
        <f>R8+R9-R10</f>
        <v/>
      </c>
      <c r="S11" s="25">
        <f>S8+S9-S10</f>
        <v/>
      </c>
      <c r="T11" s="25">
        <f>T8+T9-T10</f>
        <v/>
      </c>
      <c r="U11" s="25">
        <f>U8+U9-U10</f>
        <v/>
      </c>
      <c r="V11" s="25">
        <f>V8+V9-V10</f>
        <v/>
      </c>
      <c r="W11" s="25">
        <f>W8+W9-W10</f>
        <v/>
      </c>
      <c r="X11" s="25">
        <f>X8+X9-X10</f>
        <v/>
      </c>
      <c r="Y11" s="25">
        <f>Y8+Y9-Y10</f>
        <v/>
      </c>
      <c r="Z11" s="25">
        <f>Z8+Z9-Z10</f>
        <v/>
      </c>
      <c r="AA11" s="25">
        <f>AA8+AA9-AA10</f>
        <v/>
      </c>
      <c r="AB11" s="25">
        <f>AB8+AB9-AB10</f>
        <v/>
      </c>
      <c r="AC11" s="25">
        <f>AC8+AC9-AC10</f>
        <v/>
      </c>
      <c r="AD11" s="25">
        <f>AD8+AD9-AD10</f>
        <v/>
      </c>
      <c r="AE11" s="25">
        <f>AE8+AE9-AE10</f>
        <v/>
      </c>
      <c r="AF11" s="25">
        <f>AF8+AF9-AF10</f>
        <v/>
      </c>
      <c r="AG11" s="25">
        <f>AG8+AG9-AG10</f>
        <v/>
      </c>
      <c r="AH11" s="25">
        <f>AH8+AH9-AH10</f>
        <v/>
      </c>
      <c r="AI11" s="25">
        <f>AI8+AI9-AI10</f>
        <v/>
      </c>
      <c r="AJ11" s="25">
        <f>AJ8+AJ9-AJ10</f>
        <v/>
      </c>
      <c r="AK11" s="25">
        <f>AK8+AK9-AK10</f>
        <v/>
      </c>
      <c r="AL11" s="25">
        <f>AL8+AL9-AL10</f>
        <v/>
      </c>
      <c r="AM11" s="25">
        <f>AM8+AM9-AM10</f>
        <v/>
      </c>
    </row>
    <row r="12">
      <c r="A12" s="8" t="inlineStr">
        <is>
          <t>Revenue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  <c r="AK12" s="9" t="n"/>
      <c r="AL12" s="9" t="n"/>
      <c r="AM12" s="9" t="n"/>
    </row>
    <row r="13">
      <c r="A13" s="20" t="inlineStr">
        <is>
          <t>Price per customer</t>
        </is>
      </c>
      <c r="B13" t="inlineStr">
        <is>
          <t>$ a month</t>
        </is>
      </c>
      <c r="C13" s="6" t="inlineStr">
        <is>
          <t>Price, raised once a year</t>
        </is>
      </c>
      <c r="D13" s="23">
        <f>Assumptions!$B$15*(1+Assumptions!$B$16)^(D$6-1)</f>
        <v/>
      </c>
      <c r="E13" s="23">
        <f>Assumptions!$B$15*(1+Assumptions!$B$16)^(E$6-1)</f>
        <v/>
      </c>
      <c r="F13" s="23">
        <f>Assumptions!$B$15*(1+Assumptions!$B$16)^(F$6-1)</f>
        <v/>
      </c>
      <c r="G13" s="23">
        <f>Assumptions!$B$15*(1+Assumptions!$B$16)^(G$6-1)</f>
        <v/>
      </c>
      <c r="H13" s="23">
        <f>Assumptions!$B$15*(1+Assumptions!$B$16)^(H$6-1)</f>
        <v/>
      </c>
      <c r="I13" s="23">
        <f>Assumptions!$B$15*(1+Assumptions!$B$16)^(I$6-1)</f>
        <v/>
      </c>
      <c r="J13" s="23">
        <f>Assumptions!$B$15*(1+Assumptions!$B$16)^(J$6-1)</f>
        <v/>
      </c>
      <c r="K13" s="23">
        <f>Assumptions!$B$15*(1+Assumptions!$B$16)^(K$6-1)</f>
        <v/>
      </c>
      <c r="L13" s="23">
        <f>Assumptions!$B$15*(1+Assumptions!$B$16)^(L$6-1)</f>
        <v/>
      </c>
      <c r="M13" s="23">
        <f>Assumptions!$B$15*(1+Assumptions!$B$16)^(M$6-1)</f>
        <v/>
      </c>
      <c r="N13" s="23">
        <f>Assumptions!$B$15*(1+Assumptions!$B$16)^(N$6-1)</f>
        <v/>
      </c>
      <c r="O13" s="23">
        <f>Assumptions!$B$15*(1+Assumptions!$B$16)^(O$6-1)</f>
        <v/>
      </c>
      <c r="P13" s="23">
        <f>Assumptions!$B$15*(1+Assumptions!$B$16)^(P$6-1)</f>
        <v/>
      </c>
      <c r="Q13" s="23">
        <f>Assumptions!$B$15*(1+Assumptions!$B$16)^(Q$6-1)</f>
        <v/>
      </c>
      <c r="R13" s="23">
        <f>Assumptions!$B$15*(1+Assumptions!$B$16)^(R$6-1)</f>
        <v/>
      </c>
      <c r="S13" s="23">
        <f>Assumptions!$B$15*(1+Assumptions!$B$16)^(S$6-1)</f>
        <v/>
      </c>
      <c r="T13" s="23">
        <f>Assumptions!$B$15*(1+Assumptions!$B$16)^(T$6-1)</f>
        <v/>
      </c>
      <c r="U13" s="23">
        <f>Assumptions!$B$15*(1+Assumptions!$B$16)^(U$6-1)</f>
        <v/>
      </c>
      <c r="V13" s="23">
        <f>Assumptions!$B$15*(1+Assumptions!$B$16)^(V$6-1)</f>
        <v/>
      </c>
      <c r="W13" s="23">
        <f>Assumptions!$B$15*(1+Assumptions!$B$16)^(W$6-1)</f>
        <v/>
      </c>
      <c r="X13" s="23">
        <f>Assumptions!$B$15*(1+Assumptions!$B$16)^(X$6-1)</f>
        <v/>
      </c>
      <c r="Y13" s="23">
        <f>Assumptions!$B$15*(1+Assumptions!$B$16)^(Y$6-1)</f>
        <v/>
      </c>
      <c r="Z13" s="23">
        <f>Assumptions!$B$15*(1+Assumptions!$B$16)^(Z$6-1)</f>
        <v/>
      </c>
      <c r="AA13" s="23">
        <f>Assumptions!$B$15*(1+Assumptions!$B$16)^(AA$6-1)</f>
        <v/>
      </c>
      <c r="AB13" s="23">
        <f>Assumptions!$B$15*(1+Assumptions!$B$16)^(AB$6-1)</f>
        <v/>
      </c>
      <c r="AC13" s="23">
        <f>Assumptions!$B$15*(1+Assumptions!$B$16)^(AC$6-1)</f>
        <v/>
      </c>
      <c r="AD13" s="23">
        <f>Assumptions!$B$15*(1+Assumptions!$B$16)^(AD$6-1)</f>
        <v/>
      </c>
      <c r="AE13" s="23">
        <f>Assumptions!$B$15*(1+Assumptions!$B$16)^(AE$6-1)</f>
        <v/>
      </c>
      <c r="AF13" s="23">
        <f>Assumptions!$B$15*(1+Assumptions!$B$16)^(AF$6-1)</f>
        <v/>
      </c>
      <c r="AG13" s="23">
        <f>Assumptions!$B$15*(1+Assumptions!$B$16)^(AG$6-1)</f>
        <v/>
      </c>
      <c r="AH13" s="23">
        <f>Assumptions!$B$15*(1+Assumptions!$B$16)^(AH$6-1)</f>
        <v/>
      </c>
      <c r="AI13" s="23">
        <f>Assumptions!$B$15*(1+Assumptions!$B$16)^(AI$6-1)</f>
        <v/>
      </c>
      <c r="AJ13" s="23">
        <f>Assumptions!$B$15*(1+Assumptions!$B$16)^(AJ$6-1)</f>
        <v/>
      </c>
      <c r="AK13" s="23">
        <f>Assumptions!$B$15*(1+Assumptions!$B$16)^(AK$6-1)</f>
        <v/>
      </c>
      <c r="AL13" s="23">
        <f>Assumptions!$B$15*(1+Assumptions!$B$16)^(AL$6-1)</f>
        <v/>
      </c>
      <c r="AM13" s="23">
        <f>Assumptions!$B$15*(1+Assumptions!$B$16)^(AM$6-1)</f>
        <v/>
      </c>
    </row>
    <row r="14">
      <c r="A14" s="24" t="inlineStr">
        <is>
          <t>Revenue (MRR)</t>
        </is>
      </c>
      <c r="B14" t="inlineStr">
        <is>
          <t>$</t>
        </is>
      </c>
      <c r="C14" s="6" t="inlineStr">
        <is>
          <t>Customers at end of month x price</t>
        </is>
      </c>
      <c r="D14" s="26">
        <f>D11*D13</f>
        <v/>
      </c>
      <c r="E14" s="26">
        <f>E11*E13</f>
        <v/>
      </c>
      <c r="F14" s="26">
        <f>F11*F13</f>
        <v/>
      </c>
      <c r="G14" s="26">
        <f>G11*G13</f>
        <v/>
      </c>
      <c r="H14" s="26">
        <f>H11*H13</f>
        <v/>
      </c>
      <c r="I14" s="26">
        <f>I11*I13</f>
        <v/>
      </c>
      <c r="J14" s="26">
        <f>J11*J13</f>
        <v/>
      </c>
      <c r="K14" s="26">
        <f>K11*K13</f>
        <v/>
      </c>
      <c r="L14" s="26">
        <f>L11*L13</f>
        <v/>
      </c>
      <c r="M14" s="26">
        <f>M11*M13</f>
        <v/>
      </c>
      <c r="N14" s="26">
        <f>N11*N13</f>
        <v/>
      </c>
      <c r="O14" s="26">
        <f>O11*O13</f>
        <v/>
      </c>
      <c r="P14" s="26">
        <f>P11*P13</f>
        <v/>
      </c>
      <c r="Q14" s="26">
        <f>Q11*Q13</f>
        <v/>
      </c>
      <c r="R14" s="26">
        <f>R11*R13</f>
        <v/>
      </c>
      <c r="S14" s="26">
        <f>S11*S13</f>
        <v/>
      </c>
      <c r="T14" s="26">
        <f>T11*T13</f>
        <v/>
      </c>
      <c r="U14" s="26">
        <f>U11*U13</f>
        <v/>
      </c>
      <c r="V14" s="26">
        <f>V11*V13</f>
        <v/>
      </c>
      <c r="W14" s="26">
        <f>W11*W13</f>
        <v/>
      </c>
      <c r="X14" s="26">
        <f>X11*X13</f>
        <v/>
      </c>
      <c r="Y14" s="26">
        <f>Y11*Y13</f>
        <v/>
      </c>
      <c r="Z14" s="26">
        <f>Z11*Z13</f>
        <v/>
      </c>
      <c r="AA14" s="26">
        <f>AA11*AA13</f>
        <v/>
      </c>
      <c r="AB14" s="26">
        <f>AB11*AB13</f>
        <v/>
      </c>
      <c r="AC14" s="26">
        <f>AC11*AC13</f>
        <v/>
      </c>
      <c r="AD14" s="26">
        <f>AD11*AD13</f>
        <v/>
      </c>
      <c r="AE14" s="26">
        <f>AE11*AE13</f>
        <v/>
      </c>
      <c r="AF14" s="26">
        <f>AF11*AF13</f>
        <v/>
      </c>
      <c r="AG14" s="26">
        <f>AG11*AG13</f>
        <v/>
      </c>
      <c r="AH14" s="26">
        <f>AH11*AH13</f>
        <v/>
      </c>
      <c r="AI14" s="26">
        <f>AI11*AI13</f>
        <v/>
      </c>
      <c r="AJ14" s="26">
        <f>AJ11*AJ13</f>
        <v/>
      </c>
      <c r="AK14" s="26">
        <f>AK11*AK13</f>
        <v/>
      </c>
      <c r="AL14" s="26">
        <f>AL11*AL13</f>
        <v/>
      </c>
      <c r="AM14" s="26">
        <f>AM11*AM13</f>
        <v/>
      </c>
    </row>
    <row r="15">
      <c r="A15" s="20" t="inlineStr">
        <is>
          <t>Annual run rate (ARR)</t>
        </is>
      </c>
      <c r="B15" t="inlineStr">
        <is>
          <t>$</t>
        </is>
      </c>
      <c r="C15" s="6" t="inlineStr">
        <is>
          <t>MRR x 12</t>
        </is>
      </c>
      <c r="D15" s="27">
        <f>D14*12</f>
        <v/>
      </c>
      <c r="E15" s="27">
        <f>E14*12</f>
        <v/>
      </c>
      <c r="F15" s="27">
        <f>F14*12</f>
        <v/>
      </c>
      <c r="G15" s="27">
        <f>G14*12</f>
        <v/>
      </c>
      <c r="H15" s="27">
        <f>H14*12</f>
        <v/>
      </c>
      <c r="I15" s="27">
        <f>I14*12</f>
        <v/>
      </c>
      <c r="J15" s="27">
        <f>J14*12</f>
        <v/>
      </c>
      <c r="K15" s="27">
        <f>K14*12</f>
        <v/>
      </c>
      <c r="L15" s="27">
        <f>L14*12</f>
        <v/>
      </c>
      <c r="M15" s="27">
        <f>M14*12</f>
        <v/>
      </c>
      <c r="N15" s="27">
        <f>N14*12</f>
        <v/>
      </c>
      <c r="O15" s="27">
        <f>O14*12</f>
        <v/>
      </c>
      <c r="P15" s="27">
        <f>P14*12</f>
        <v/>
      </c>
      <c r="Q15" s="27">
        <f>Q14*12</f>
        <v/>
      </c>
      <c r="R15" s="27">
        <f>R14*12</f>
        <v/>
      </c>
      <c r="S15" s="27">
        <f>S14*12</f>
        <v/>
      </c>
      <c r="T15" s="27">
        <f>T14*12</f>
        <v/>
      </c>
      <c r="U15" s="27">
        <f>U14*12</f>
        <v/>
      </c>
      <c r="V15" s="27">
        <f>V14*12</f>
        <v/>
      </c>
      <c r="W15" s="27">
        <f>W14*12</f>
        <v/>
      </c>
      <c r="X15" s="27">
        <f>X14*12</f>
        <v/>
      </c>
      <c r="Y15" s="27">
        <f>Y14*12</f>
        <v/>
      </c>
      <c r="Z15" s="27">
        <f>Z14*12</f>
        <v/>
      </c>
      <c r="AA15" s="27">
        <f>AA14*12</f>
        <v/>
      </c>
      <c r="AB15" s="27">
        <f>AB14*12</f>
        <v/>
      </c>
      <c r="AC15" s="27">
        <f>AC14*12</f>
        <v/>
      </c>
      <c r="AD15" s="27">
        <f>AD14*12</f>
        <v/>
      </c>
      <c r="AE15" s="27">
        <f>AE14*12</f>
        <v/>
      </c>
      <c r="AF15" s="27">
        <f>AF14*12</f>
        <v/>
      </c>
      <c r="AG15" s="27">
        <f>AG14*12</f>
        <v/>
      </c>
      <c r="AH15" s="27">
        <f>AH14*12</f>
        <v/>
      </c>
      <c r="AI15" s="27">
        <f>AI14*12</f>
        <v/>
      </c>
      <c r="AJ15" s="27">
        <f>AJ14*12</f>
        <v/>
      </c>
      <c r="AK15" s="27">
        <f>AK14*12</f>
        <v/>
      </c>
      <c r="AL15" s="27">
        <f>AL14*12</f>
        <v/>
      </c>
      <c r="AM15" s="27">
        <f>AM14*12</f>
        <v/>
      </c>
    </row>
    <row r="16">
      <c r="A16" s="8" t="inlineStr">
        <is>
          <t>Costs and hiring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9" t="n"/>
      <c r="AK16" s="9" t="n"/>
      <c r="AL16" s="9" t="n"/>
      <c r="AM16" s="9" t="n"/>
    </row>
    <row r="17">
      <c r="A17" s="20" t="inlineStr">
        <is>
          <t>Cost of revenue</t>
        </is>
      </c>
      <c r="B17" t="inlineStr">
        <is>
          <t>$</t>
        </is>
      </c>
      <c r="C17" s="6" t="inlineStr">
        <is>
          <t>Revenue x cost of revenue %</t>
        </is>
      </c>
      <c r="D17" s="27">
        <f>D14*Assumptions!$B$19</f>
        <v/>
      </c>
      <c r="E17" s="27">
        <f>E14*Assumptions!$B$19</f>
        <v/>
      </c>
      <c r="F17" s="27">
        <f>F14*Assumptions!$B$19</f>
        <v/>
      </c>
      <c r="G17" s="27">
        <f>G14*Assumptions!$B$19</f>
        <v/>
      </c>
      <c r="H17" s="27">
        <f>H14*Assumptions!$B$19</f>
        <v/>
      </c>
      <c r="I17" s="27">
        <f>I14*Assumptions!$B$19</f>
        <v/>
      </c>
      <c r="J17" s="27">
        <f>J14*Assumptions!$B$19</f>
        <v/>
      </c>
      <c r="K17" s="27">
        <f>K14*Assumptions!$B$19</f>
        <v/>
      </c>
      <c r="L17" s="27">
        <f>L14*Assumptions!$B$19</f>
        <v/>
      </c>
      <c r="M17" s="27">
        <f>M14*Assumptions!$B$19</f>
        <v/>
      </c>
      <c r="N17" s="27">
        <f>N14*Assumptions!$B$19</f>
        <v/>
      </c>
      <c r="O17" s="27">
        <f>O14*Assumptions!$B$19</f>
        <v/>
      </c>
      <c r="P17" s="27">
        <f>P14*Assumptions!$B$19</f>
        <v/>
      </c>
      <c r="Q17" s="27">
        <f>Q14*Assumptions!$B$19</f>
        <v/>
      </c>
      <c r="R17" s="27">
        <f>R14*Assumptions!$B$19</f>
        <v/>
      </c>
      <c r="S17" s="27">
        <f>S14*Assumptions!$B$19</f>
        <v/>
      </c>
      <c r="T17" s="27">
        <f>T14*Assumptions!$B$19</f>
        <v/>
      </c>
      <c r="U17" s="27">
        <f>U14*Assumptions!$B$19</f>
        <v/>
      </c>
      <c r="V17" s="27">
        <f>V14*Assumptions!$B$19</f>
        <v/>
      </c>
      <c r="W17" s="27">
        <f>W14*Assumptions!$B$19</f>
        <v/>
      </c>
      <c r="X17" s="27">
        <f>X14*Assumptions!$B$19</f>
        <v/>
      </c>
      <c r="Y17" s="27">
        <f>Y14*Assumptions!$B$19</f>
        <v/>
      </c>
      <c r="Z17" s="27">
        <f>Z14*Assumptions!$B$19</f>
        <v/>
      </c>
      <c r="AA17" s="27">
        <f>AA14*Assumptions!$B$19</f>
        <v/>
      </c>
      <c r="AB17" s="27">
        <f>AB14*Assumptions!$B$19</f>
        <v/>
      </c>
      <c r="AC17" s="27">
        <f>AC14*Assumptions!$B$19</f>
        <v/>
      </c>
      <c r="AD17" s="27">
        <f>AD14*Assumptions!$B$19</f>
        <v/>
      </c>
      <c r="AE17" s="27">
        <f>AE14*Assumptions!$B$19</f>
        <v/>
      </c>
      <c r="AF17" s="27">
        <f>AF14*Assumptions!$B$19</f>
        <v/>
      </c>
      <c r="AG17" s="27">
        <f>AG14*Assumptions!$B$19</f>
        <v/>
      </c>
      <c r="AH17" s="27">
        <f>AH14*Assumptions!$B$19</f>
        <v/>
      </c>
      <c r="AI17" s="27">
        <f>AI14*Assumptions!$B$19</f>
        <v/>
      </c>
      <c r="AJ17" s="27">
        <f>AJ14*Assumptions!$B$19</f>
        <v/>
      </c>
      <c r="AK17" s="27">
        <f>AK14*Assumptions!$B$19</f>
        <v/>
      </c>
      <c r="AL17" s="27">
        <f>AL14*Assumptions!$B$19</f>
        <v/>
      </c>
      <c r="AM17" s="27">
        <f>AM14*Assumptions!$B$19</f>
        <v/>
      </c>
    </row>
    <row r="18">
      <c r="A18" s="20" t="inlineStr">
        <is>
          <t>Headcount</t>
        </is>
      </c>
      <c r="B18" t="inlineStr">
        <is>
          <t>people</t>
        </is>
      </c>
      <c r="C18" s="6" t="inlineStr">
        <is>
          <t>Hires whose start month has come</t>
        </is>
      </c>
      <c r="D18" s="23">
        <f>SUMPRODUCT((Assumptions!$C$26:$C$45&gt;0)*(Assumptions!$C$26:$C$45&lt;=D$4))</f>
        <v/>
      </c>
      <c r="E18" s="23">
        <f>SUMPRODUCT((Assumptions!$C$26:$C$45&gt;0)*(Assumptions!$C$26:$C$45&lt;=E$4))</f>
        <v/>
      </c>
      <c r="F18" s="23">
        <f>SUMPRODUCT((Assumptions!$C$26:$C$45&gt;0)*(Assumptions!$C$26:$C$45&lt;=F$4))</f>
        <v/>
      </c>
      <c r="G18" s="23">
        <f>SUMPRODUCT((Assumptions!$C$26:$C$45&gt;0)*(Assumptions!$C$26:$C$45&lt;=G$4))</f>
        <v/>
      </c>
      <c r="H18" s="23">
        <f>SUMPRODUCT((Assumptions!$C$26:$C$45&gt;0)*(Assumptions!$C$26:$C$45&lt;=H$4))</f>
        <v/>
      </c>
      <c r="I18" s="23">
        <f>SUMPRODUCT((Assumptions!$C$26:$C$45&gt;0)*(Assumptions!$C$26:$C$45&lt;=I$4))</f>
        <v/>
      </c>
      <c r="J18" s="23">
        <f>SUMPRODUCT((Assumptions!$C$26:$C$45&gt;0)*(Assumptions!$C$26:$C$45&lt;=J$4))</f>
        <v/>
      </c>
      <c r="K18" s="23">
        <f>SUMPRODUCT((Assumptions!$C$26:$C$45&gt;0)*(Assumptions!$C$26:$C$45&lt;=K$4))</f>
        <v/>
      </c>
      <c r="L18" s="23">
        <f>SUMPRODUCT((Assumptions!$C$26:$C$45&gt;0)*(Assumptions!$C$26:$C$45&lt;=L$4))</f>
        <v/>
      </c>
      <c r="M18" s="23">
        <f>SUMPRODUCT((Assumptions!$C$26:$C$45&gt;0)*(Assumptions!$C$26:$C$45&lt;=M$4))</f>
        <v/>
      </c>
      <c r="N18" s="23">
        <f>SUMPRODUCT((Assumptions!$C$26:$C$45&gt;0)*(Assumptions!$C$26:$C$45&lt;=N$4))</f>
        <v/>
      </c>
      <c r="O18" s="23">
        <f>SUMPRODUCT((Assumptions!$C$26:$C$45&gt;0)*(Assumptions!$C$26:$C$45&lt;=O$4))</f>
        <v/>
      </c>
      <c r="P18" s="23">
        <f>SUMPRODUCT((Assumptions!$C$26:$C$45&gt;0)*(Assumptions!$C$26:$C$45&lt;=P$4))</f>
        <v/>
      </c>
      <c r="Q18" s="23">
        <f>SUMPRODUCT((Assumptions!$C$26:$C$45&gt;0)*(Assumptions!$C$26:$C$45&lt;=Q$4))</f>
        <v/>
      </c>
      <c r="R18" s="23">
        <f>SUMPRODUCT((Assumptions!$C$26:$C$45&gt;0)*(Assumptions!$C$26:$C$45&lt;=R$4))</f>
        <v/>
      </c>
      <c r="S18" s="23">
        <f>SUMPRODUCT((Assumptions!$C$26:$C$45&gt;0)*(Assumptions!$C$26:$C$45&lt;=S$4))</f>
        <v/>
      </c>
      <c r="T18" s="23">
        <f>SUMPRODUCT((Assumptions!$C$26:$C$45&gt;0)*(Assumptions!$C$26:$C$45&lt;=T$4))</f>
        <v/>
      </c>
      <c r="U18" s="23">
        <f>SUMPRODUCT((Assumptions!$C$26:$C$45&gt;0)*(Assumptions!$C$26:$C$45&lt;=U$4))</f>
        <v/>
      </c>
      <c r="V18" s="23">
        <f>SUMPRODUCT((Assumptions!$C$26:$C$45&gt;0)*(Assumptions!$C$26:$C$45&lt;=V$4))</f>
        <v/>
      </c>
      <c r="W18" s="23">
        <f>SUMPRODUCT((Assumptions!$C$26:$C$45&gt;0)*(Assumptions!$C$26:$C$45&lt;=W$4))</f>
        <v/>
      </c>
      <c r="X18" s="23">
        <f>SUMPRODUCT((Assumptions!$C$26:$C$45&gt;0)*(Assumptions!$C$26:$C$45&lt;=X$4))</f>
        <v/>
      </c>
      <c r="Y18" s="23">
        <f>SUMPRODUCT((Assumptions!$C$26:$C$45&gt;0)*(Assumptions!$C$26:$C$45&lt;=Y$4))</f>
        <v/>
      </c>
      <c r="Z18" s="23">
        <f>SUMPRODUCT((Assumptions!$C$26:$C$45&gt;0)*(Assumptions!$C$26:$C$45&lt;=Z$4))</f>
        <v/>
      </c>
      <c r="AA18" s="23">
        <f>SUMPRODUCT((Assumptions!$C$26:$C$45&gt;0)*(Assumptions!$C$26:$C$45&lt;=AA$4))</f>
        <v/>
      </c>
      <c r="AB18" s="23">
        <f>SUMPRODUCT((Assumptions!$C$26:$C$45&gt;0)*(Assumptions!$C$26:$C$45&lt;=AB$4))</f>
        <v/>
      </c>
      <c r="AC18" s="23">
        <f>SUMPRODUCT((Assumptions!$C$26:$C$45&gt;0)*(Assumptions!$C$26:$C$45&lt;=AC$4))</f>
        <v/>
      </c>
      <c r="AD18" s="23">
        <f>SUMPRODUCT((Assumptions!$C$26:$C$45&gt;0)*(Assumptions!$C$26:$C$45&lt;=AD$4))</f>
        <v/>
      </c>
      <c r="AE18" s="23">
        <f>SUMPRODUCT((Assumptions!$C$26:$C$45&gt;0)*(Assumptions!$C$26:$C$45&lt;=AE$4))</f>
        <v/>
      </c>
      <c r="AF18" s="23">
        <f>SUMPRODUCT((Assumptions!$C$26:$C$45&gt;0)*(Assumptions!$C$26:$C$45&lt;=AF$4))</f>
        <v/>
      </c>
      <c r="AG18" s="23">
        <f>SUMPRODUCT((Assumptions!$C$26:$C$45&gt;0)*(Assumptions!$C$26:$C$45&lt;=AG$4))</f>
        <v/>
      </c>
      <c r="AH18" s="23">
        <f>SUMPRODUCT((Assumptions!$C$26:$C$45&gt;0)*(Assumptions!$C$26:$C$45&lt;=AH$4))</f>
        <v/>
      </c>
      <c r="AI18" s="23">
        <f>SUMPRODUCT((Assumptions!$C$26:$C$45&gt;0)*(Assumptions!$C$26:$C$45&lt;=AI$4))</f>
        <v/>
      </c>
      <c r="AJ18" s="23">
        <f>SUMPRODUCT((Assumptions!$C$26:$C$45&gt;0)*(Assumptions!$C$26:$C$45&lt;=AJ$4))</f>
        <v/>
      </c>
      <c r="AK18" s="23">
        <f>SUMPRODUCT((Assumptions!$C$26:$C$45&gt;0)*(Assumptions!$C$26:$C$45&lt;=AK$4))</f>
        <v/>
      </c>
      <c r="AL18" s="23">
        <f>SUMPRODUCT((Assumptions!$C$26:$C$45&gt;0)*(Assumptions!$C$26:$C$45&lt;=AL$4))</f>
        <v/>
      </c>
      <c r="AM18" s="23">
        <f>SUMPRODUCT((Assumptions!$C$26:$C$45&gt;0)*(Assumptions!$C$26:$C$45&lt;=AM$4))</f>
        <v/>
      </c>
    </row>
    <row r="19">
      <c r="A19" s="20" t="inlineStr">
        <is>
          <t>Payroll</t>
        </is>
      </c>
      <c r="B19" t="inlineStr">
        <is>
          <t>$</t>
        </is>
      </c>
      <c r="C19" s="6" t="inlineStr">
        <is>
          <t>Salaries of the team x (1 + payroll taxes)</t>
        </is>
      </c>
      <c r="D19" s="27">
        <f>SUMPRODUCT((Assumptions!$C$26:$C$45&gt;0)*(Assumptions!$C$26:$C$45&lt;=D$4)*Assumptions!$B$26:$B$45)*(1+Assumptions!$B$21)</f>
        <v/>
      </c>
      <c r="E19" s="27">
        <f>SUMPRODUCT((Assumptions!$C$26:$C$45&gt;0)*(Assumptions!$C$26:$C$45&lt;=E$4)*Assumptions!$B$26:$B$45)*(1+Assumptions!$B$21)</f>
        <v/>
      </c>
      <c r="F19" s="27">
        <f>SUMPRODUCT((Assumptions!$C$26:$C$45&gt;0)*(Assumptions!$C$26:$C$45&lt;=F$4)*Assumptions!$B$26:$B$45)*(1+Assumptions!$B$21)</f>
        <v/>
      </c>
      <c r="G19" s="27">
        <f>SUMPRODUCT((Assumptions!$C$26:$C$45&gt;0)*(Assumptions!$C$26:$C$45&lt;=G$4)*Assumptions!$B$26:$B$45)*(1+Assumptions!$B$21)</f>
        <v/>
      </c>
      <c r="H19" s="27">
        <f>SUMPRODUCT((Assumptions!$C$26:$C$45&gt;0)*(Assumptions!$C$26:$C$45&lt;=H$4)*Assumptions!$B$26:$B$45)*(1+Assumptions!$B$21)</f>
        <v/>
      </c>
      <c r="I19" s="27">
        <f>SUMPRODUCT((Assumptions!$C$26:$C$45&gt;0)*(Assumptions!$C$26:$C$45&lt;=I$4)*Assumptions!$B$26:$B$45)*(1+Assumptions!$B$21)</f>
        <v/>
      </c>
      <c r="J19" s="27">
        <f>SUMPRODUCT((Assumptions!$C$26:$C$45&gt;0)*(Assumptions!$C$26:$C$45&lt;=J$4)*Assumptions!$B$26:$B$45)*(1+Assumptions!$B$21)</f>
        <v/>
      </c>
      <c r="K19" s="27">
        <f>SUMPRODUCT((Assumptions!$C$26:$C$45&gt;0)*(Assumptions!$C$26:$C$45&lt;=K$4)*Assumptions!$B$26:$B$45)*(1+Assumptions!$B$21)</f>
        <v/>
      </c>
      <c r="L19" s="27">
        <f>SUMPRODUCT((Assumptions!$C$26:$C$45&gt;0)*(Assumptions!$C$26:$C$45&lt;=L$4)*Assumptions!$B$26:$B$45)*(1+Assumptions!$B$21)</f>
        <v/>
      </c>
      <c r="M19" s="27">
        <f>SUMPRODUCT((Assumptions!$C$26:$C$45&gt;0)*(Assumptions!$C$26:$C$45&lt;=M$4)*Assumptions!$B$26:$B$45)*(1+Assumptions!$B$21)</f>
        <v/>
      </c>
      <c r="N19" s="27">
        <f>SUMPRODUCT((Assumptions!$C$26:$C$45&gt;0)*(Assumptions!$C$26:$C$45&lt;=N$4)*Assumptions!$B$26:$B$45)*(1+Assumptions!$B$21)</f>
        <v/>
      </c>
      <c r="O19" s="27">
        <f>SUMPRODUCT((Assumptions!$C$26:$C$45&gt;0)*(Assumptions!$C$26:$C$45&lt;=O$4)*Assumptions!$B$26:$B$45)*(1+Assumptions!$B$21)</f>
        <v/>
      </c>
      <c r="P19" s="27">
        <f>SUMPRODUCT((Assumptions!$C$26:$C$45&gt;0)*(Assumptions!$C$26:$C$45&lt;=P$4)*Assumptions!$B$26:$B$45)*(1+Assumptions!$B$21)</f>
        <v/>
      </c>
      <c r="Q19" s="27">
        <f>SUMPRODUCT((Assumptions!$C$26:$C$45&gt;0)*(Assumptions!$C$26:$C$45&lt;=Q$4)*Assumptions!$B$26:$B$45)*(1+Assumptions!$B$21)</f>
        <v/>
      </c>
      <c r="R19" s="27">
        <f>SUMPRODUCT((Assumptions!$C$26:$C$45&gt;0)*(Assumptions!$C$26:$C$45&lt;=R$4)*Assumptions!$B$26:$B$45)*(1+Assumptions!$B$21)</f>
        <v/>
      </c>
      <c r="S19" s="27">
        <f>SUMPRODUCT((Assumptions!$C$26:$C$45&gt;0)*(Assumptions!$C$26:$C$45&lt;=S$4)*Assumptions!$B$26:$B$45)*(1+Assumptions!$B$21)</f>
        <v/>
      </c>
      <c r="T19" s="27">
        <f>SUMPRODUCT((Assumptions!$C$26:$C$45&gt;0)*(Assumptions!$C$26:$C$45&lt;=T$4)*Assumptions!$B$26:$B$45)*(1+Assumptions!$B$21)</f>
        <v/>
      </c>
      <c r="U19" s="27">
        <f>SUMPRODUCT((Assumptions!$C$26:$C$45&gt;0)*(Assumptions!$C$26:$C$45&lt;=U$4)*Assumptions!$B$26:$B$45)*(1+Assumptions!$B$21)</f>
        <v/>
      </c>
      <c r="V19" s="27">
        <f>SUMPRODUCT((Assumptions!$C$26:$C$45&gt;0)*(Assumptions!$C$26:$C$45&lt;=V$4)*Assumptions!$B$26:$B$45)*(1+Assumptions!$B$21)</f>
        <v/>
      </c>
      <c r="W19" s="27">
        <f>SUMPRODUCT((Assumptions!$C$26:$C$45&gt;0)*(Assumptions!$C$26:$C$45&lt;=W$4)*Assumptions!$B$26:$B$45)*(1+Assumptions!$B$21)</f>
        <v/>
      </c>
      <c r="X19" s="27">
        <f>SUMPRODUCT((Assumptions!$C$26:$C$45&gt;0)*(Assumptions!$C$26:$C$45&lt;=X$4)*Assumptions!$B$26:$B$45)*(1+Assumptions!$B$21)</f>
        <v/>
      </c>
      <c r="Y19" s="27">
        <f>SUMPRODUCT((Assumptions!$C$26:$C$45&gt;0)*(Assumptions!$C$26:$C$45&lt;=Y$4)*Assumptions!$B$26:$B$45)*(1+Assumptions!$B$21)</f>
        <v/>
      </c>
      <c r="Z19" s="27">
        <f>SUMPRODUCT((Assumptions!$C$26:$C$45&gt;0)*(Assumptions!$C$26:$C$45&lt;=Z$4)*Assumptions!$B$26:$B$45)*(1+Assumptions!$B$21)</f>
        <v/>
      </c>
      <c r="AA19" s="27">
        <f>SUMPRODUCT((Assumptions!$C$26:$C$45&gt;0)*(Assumptions!$C$26:$C$45&lt;=AA$4)*Assumptions!$B$26:$B$45)*(1+Assumptions!$B$21)</f>
        <v/>
      </c>
      <c r="AB19" s="27">
        <f>SUMPRODUCT((Assumptions!$C$26:$C$45&gt;0)*(Assumptions!$C$26:$C$45&lt;=AB$4)*Assumptions!$B$26:$B$45)*(1+Assumptions!$B$21)</f>
        <v/>
      </c>
      <c r="AC19" s="27">
        <f>SUMPRODUCT((Assumptions!$C$26:$C$45&gt;0)*(Assumptions!$C$26:$C$45&lt;=AC$4)*Assumptions!$B$26:$B$45)*(1+Assumptions!$B$21)</f>
        <v/>
      </c>
      <c r="AD19" s="27">
        <f>SUMPRODUCT((Assumptions!$C$26:$C$45&gt;0)*(Assumptions!$C$26:$C$45&lt;=AD$4)*Assumptions!$B$26:$B$45)*(1+Assumptions!$B$21)</f>
        <v/>
      </c>
      <c r="AE19" s="27">
        <f>SUMPRODUCT((Assumptions!$C$26:$C$45&gt;0)*(Assumptions!$C$26:$C$45&lt;=AE$4)*Assumptions!$B$26:$B$45)*(1+Assumptions!$B$21)</f>
        <v/>
      </c>
      <c r="AF19" s="27">
        <f>SUMPRODUCT((Assumptions!$C$26:$C$45&gt;0)*(Assumptions!$C$26:$C$45&lt;=AF$4)*Assumptions!$B$26:$B$45)*(1+Assumptions!$B$21)</f>
        <v/>
      </c>
      <c r="AG19" s="27">
        <f>SUMPRODUCT((Assumptions!$C$26:$C$45&gt;0)*(Assumptions!$C$26:$C$45&lt;=AG$4)*Assumptions!$B$26:$B$45)*(1+Assumptions!$B$21)</f>
        <v/>
      </c>
      <c r="AH19" s="27">
        <f>SUMPRODUCT((Assumptions!$C$26:$C$45&gt;0)*(Assumptions!$C$26:$C$45&lt;=AH$4)*Assumptions!$B$26:$B$45)*(1+Assumptions!$B$21)</f>
        <v/>
      </c>
      <c r="AI19" s="27">
        <f>SUMPRODUCT((Assumptions!$C$26:$C$45&gt;0)*(Assumptions!$C$26:$C$45&lt;=AI$4)*Assumptions!$B$26:$B$45)*(1+Assumptions!$B$21)</f>
        <v/>
      </c>
      <c r="AJ19" s="27">
        <f>SUMPRODUCT((Assumptions!$C$26:$C$45&gt;0)*(Assumptions!$C$26:$C$45&lt;=AJ$4)*Assumptions!$B$26:$B$45)*(1+Assumptions!$B$21)</f>
        <v/>
      </c>
      <c r="AK19" s="27">
        <f>SUMPRODUCT((Assumptions!$C$26:$C$45&gt;0)*(Assumptions!$C$26:$C$45&lt;=AK$4)*Assumptions!$B$26:$B$45)*(1+Assumptions!$B$21)</f>
        <v/>
      </c>
      <c r="AL19" s="27">
        <f>SUMPRODUCT((Assumptions!$C$26:$C$45&gt;0)*(Assumptions!$C$26:$C$45&lt;=AL$4)*Assumptions!$B$26:$B$45)*(1+Assumptions!$B$21)</f>
        <v/>
      </c>
      <c r="AM19" s="27">
        <f>SUMPRODUCT((Assumptions!$C$26:$C$45&gt;0)*(Assumptions!$C$26:$C$45&lt;=AM$4)*Assumptions!$B$26:$B$45)*(1+Assumptions!$B$21)</f>
        <v/>
      </c>
    </row>
    <row r="20">
      <c r="A20" s="20" t="inlineStr">
        <is>
          <t>Sales and marketing</t>
        </is>
      </c>
      <c r="B20" t="inlineStr">
        <is>
          <t>$</t>
        </is>
      </c>
      <c r="C20" s="6" t="inlineStr">
        <is>
          <t>New customers x CAC</t>
        </is>
      </c>
      <c r="D20" s="27">
        <f>D9*Assumptions!$B$20</f>
        <v/>
      </c>
      <c r="E20" s="27">
        <f>E9*Assumptions!$B$20</f>
        <v/>
      </c>
      <c r="F20" s="27">
        <f>F9*Assumptions!$B$20</f>
        <v/>
      </c>
      <c r="G20" s="27">
        <f>G9*Assumptions!$B$20</f>
        <v/>
      </c>
      <c r="H20" s="27">
        <f>H9*Assumptions!$B$20</f>
        <v/>
      </c>
      <c r="I20" s="27">
        <f>I9*Assumptions!$B$20</f>
        <v/>
      </c>
      <c r="J20" s="27">
        <f>J9*Assumptions!$B$20</f>
        <v/>
      </c>
      <c r="K20" s="27">
        <f>K9*Assumptions!$B$20</f>
        <v/>
      </c>
      <c r="L20" s="27">
        <f>L9*Assumptions!$B$20</f>
        <v/>
      </c>
      <c r="M20" s="27">
        <f>M9*Assumptions!$B$20</f>
        <v/>
      </c>
      <c r="N20" s="27">
        <f>N9*Assumptions!$B$20</f>
        <v/>
      </c>
      <c r="O20" s="27">
        <f>O9*Assumptions!$B$20</f>
        <v/>
      </c>
      <c r="P20" s="27">
        <f>P9*Assumptions!$B$20</f>
        <v/>
      </c>
      <c r="Q20" s="27">
        <f>Q9*Assumptions!$B$20</f>
        <v/>
      </c>
      <c r="R20" s="27">
        <f>R9*Assumptions!$B$20</f>
        <v/>
      </c>
      <c r="S20" s="27">
        <f>S9*Assumptions!$B$20</f>
        <v/>
      </c>
      <c r="T20" s="27">
        <f>T9*Assumptions!$B$20</f>
        <v/>
      </c>
      <c r="U20" s="27">
        <f>U9*Assumptions!$B$20</f>
        <v/>
      </c>
      <c r="V20" s="27">
        <f>V9*Assumptions!$B$20</f>
        <v/>
      </c>
      <c r="W20" s="27">
        <f>W9*Assumptions!$B$20</f>
        <v/>
      </c>
      <c r="X20" s="27">
        <f>X9*Assumptions!$B$20</f>
        <v/>
      </c>
      <c r="Y20" s="27">
        <f>Y9*Assumptions!$B$20</f>
        <v/>
      </c>
      <c r="Z20" s="27">
        <f>Z9*Assumptions!$B$20</f>
        <v/>
      </c>
      <c r="AA20" s="27">
        <f>AA9*Assumptions!$B$20</f>
        <v/>
      </c>
      <c r="AB20" s="27">
        <f>AB9*Assumptions!$B$20</f>
        <v/>
      </c>
      <c r="AC20" s="27">
        <f>AC9*Assumptions!$B$20</f>
        <v/>
      </c>
      <c r="AD20" s="27">
        <f>AD9*Assumptions!$B$20</f>
        <v/>
      </c>
      <c r="AE20" s="27">
        <f>AE9*Assumptions!$B$20</f>
        <v/>
      </c>
      <c r="AF20" s="27">
        <f>AF9*Assumptions!$B$20</f>
        <v/>
      </c>
      <c r="AG20" s="27">
        <f>AG9*Assumptions!$B$20</f>
        <v/>
      </c>
      <c r="AH20" s="27">
        <f>AH9*Assumptions!$B$20</f>
        <v/>
      </c>
      <c r="AI20" s="27">
        <f>AI9*Assumptions!$B$20</f>
        <v/>
      </c>
      <c r="AJ20" s="27">
        <f>AJ9*Assumptions!$B$20</f>
        <v/>
      </c>
      <c r="AK20" s="27">
        <f>AK9*Assumptions!$B$20</f>
        <v/>
      </c>
      <c r="AL20" s="27">
        <f>AL9*Assumptions!$B$20</f>
        <v/>
      </c>
      <c r="AM20" s="27">
        <f>AM9*Assumptions!$B$20</f>
        <v/>
      </c>
    </row>
    <row r="21">
      <c r="A21" s="20" t="inlineStr">
        <is>
          <t>Other operating costs</t>
        </is>
      </c>
      <c r="B21" t="inlineStr">
        <is>
          <t>$</t>
        </is>
      </c>
      <c r="C21" s="6" t="inlineStr">
        <is>
          <t>Fixed overheads + headcount x cost per employee</t>
        </is>
      </c>
      <c r="D21" s="27">
        <f>Assumptions!$B$23+D18*Assumptions!$B$22</f>
        <v/>
      </c>
      <c r="E21" s="27">
        <f>Assumptions!$B$23+E18*Assumptions!$B$22</f>
        <v/>
      </c>
      <c r="F21" s="27">
        <f>Assumptions!$B$23+F18*Assumptions!$B$22</f>
        <v/>
      </c>
      <c r="G21" s="27">
        <f>Assumptions!$B$23+G18*Assumptions!$B$22</f>
        <v/>
      </c>
      <c r="H21" s="27">
        <f>Assumptions!$B$23+H18*Assumptions!$B$22</f>
        <v/>
      </c>
      <c r="I21" s="27">
        <f>Assumptions!$B$23+I18*Assumptions!$B$22</f>
        <v/>
      </c>
      <c r="J21" s="27">
        <f>Assumptions!$B$23+J18*Assumptions!$B$22</f>
        <v/>
      </c>
      <c r="K21" s="27">
        <f>Assumptions!$B$23+K18*Assumptions!$B$22</f>
        <v/>
      </c>
      <c r="L21" s="27">
        <f>Assumptions!$B$23+L18*Assumptions!$B$22</f>
        <v/>
      </c>
      <c r="M21" s="27">
        <f>Assumptions!$B$23+M18*Assumptions!$B$22</f>
        <v/>
      </c>
      <c r="N21" s="27">
        <f>Assumptions!$B$23+N18*Assumptions!$B$22</f>
        <v/>
      </c>
      <c r="O21" s="27">
        <f>Assumptions!$B$23+O18*Assumptions!$B$22</f>
        <v/>
      </c>
      <c r="P21" s="27">
        <f>Assumptions!$B$23+P18*Assumptions!$B$22</f>
        <v/>
      </c>
      <c r="Q21" s="27">
        <f>Assumptions!$B$23+Q18*Assumptions!$B$22</f>
        <v/>
      </c>
      <c r="R21" s="27">
        <f>Assumptions!$B$23+R18*Assumptions!$B$22</f>
        <v/>
      </c>
      <c r="S21" s="27">
        <f>Assumptions!$B$23+S18*Assumptions!$B$22</f>
        <v/>
      </c>
      <c r="T21" s="27">
        <f>Assumptions!$B$23+T18*Assumptions!$B$22</f>
        <v/>
      </c>
      <c r="U21" s="27">
        <f>Assumptions!$B$23+U18*Assumptions!$B$22</f>
        <v/>
      </c>
      <c r="V21" s="27">
        <f>Assumptions!$B$23+V18*Assumptions!$B$22</f>
        <v/>
      </c>
      <c r="W21" s="27">
        <f>Assumptions!$B$23+W18*Assumptions!$B$22</f>
        <v/>
      </c>
      <c r="X21" s="27">
        <f>Assumptions!$B$23+X18*Assumptions!$B$22</f>
        <v/>
      </c>
      <c r="Y21" s="27">
        <f>Assumptions!$B$23+Y18*Assumptions!$B$22</f>
        <v/>
      </c>
      <c r="Z21" s="27">
        <f>Assumptions!$B$23+Z18*Assumptions!$B$22</f>
        <v/>
      </c>
      <c r="AA21" s="27">
        <f>Assumptions!$B$23+AA18*Assumptions!$B$22</f>
        <v/>
      </c>
      <c r="AB21" s="27">
        <f>Assumptions!$B$23+AB18*Assumptions!$B$22</f>
        <v/>
      </c>
      <c r="AC21" s="27">
        <f>Assumptions!$B$23+AC18*Assumptions!$B$22</f>
        <v/>
      </c>
      <c r="AD21" s="27">
        <f>Assumptions!$B$23+AD18*Assumptions!$B$22</f>
        <v/>
      </c>
      <c r="AE21" s="27">
        <f>Assumptions!$B$23+AE18*Assumptions!$B$22</f>
        <v/>
      </c>
      <c r="AF21" s="27">
        <f>Assumptions!$B$23+AF18*Assumptions!$B$22</f>
        <v/>
      </c>
      <c r="AG21" s="27">
        <f>Assumptions!$B$23+AG18*Assumptions!$B$22</f>
        <v/>
      </c>
      <c r="AH21" s="27">
        <f>Assumptions!$B$23+AH18*Assumptions!$B$22</f>
        <v/>
      </c>
      <c r="AI21" s="27">
        <f>Assumptions!$B$23+AI18*Assumptions!$B$22</f>
        <v/>
      </c>
      <c r="AJ21" s="27">
        <f>Assumptions!$B$23+AJ18*Assumptions!$B$22</f>
        <v/>
      </c>
      <c r="AK21" s="27">
        <f>Assumptions!$B$23+AK18*Assumptions!$B$22</f>
        <v/>
      </c>
      <c r="AL21" s="27">
        <f>Assumptions!$B$23+AL18*Assumptions!$B$22</f>
        <v/>
      </c>
      <c r="AM21" s="27">
        <f>Assumptions!$B$23+AM18*Assumptions!$B$22</f>
        <v/>
      </c>
    </row>
    <row r="22">
      <c r="A22" s="24" t="inlineStr">
        <is>
          <t>Total operating costs</t>
        </is>
      </c>
      <c r="B22" t="inlineStr">
        <is>
          <t>$</t>
        </is>
      </c>
      <c r="C22" s="6" t="inlineStr">
        <is>
          <t>Payroll + sales and marketing + other</t>
        </is>
      </c>
      <c r="D22" s="26">
        <f>D19+D20+D21</f>
        <v/>
      </c>
      <c r="E22" s="26">
        <f>E19+E20+E21</f>
        <v/>
      </c>
      <c r="F22" s="26">
        <f>F19+F20+F21</f>
        <v/>
      </c>
      <c r="G22" s="26">
        <f>G19+G20+G21</f>
        <v/>
      </c>
      <c r="H22" s="26">
        <f>H19+H20+H21</f>
        <v/>
      </c>
      <c r="I22" s="26">
        <f>I19+I20+I21</f>
        <v/>
      </c>
      <c r="J22" s="26">
        <f>J19+J20+J21</f>
        <v/>
      </c>
      <c r="K22" s="26">
        <f>K19+K20+K21</f>
        <v/>
      </c>
      <c r="L22" s="26">
        <f>L19+L20+L21</f>
        <v/>
      </c>
      <c r="M22" s="26">
        <f>M19+M20+M21</f>
        <v/>
      </c>
      <c r="N22" s="26">
        <f>N19+N20+N21</f>
        <v/>
      </c>
      <c r="O22" s="26">
        <f>O19+O20+O21</f>
        <v/>
      </c>
      <c r="P22" s="26">
        <f>P19+P20+P21</f>
        <v/>
      </c>
      <c r="Q22" s="26">
        <f>Q19+Q20+Q21</f>
        <v/>
      </c>
      <c r="R22" s="26">
        <f>R19+R20+R21</f>
        <v/>
      </c>
      <c r="S22" s="26">
        <f>S19+S20+S21</f>
        <v/>
      </c>
      <c r="T22" s="26">
        <f>T19+T20+T21</f>
        <v/>
      </c>
      <c r="U22" s="26">
        <f>U19+U20+U21</f>
        <v/>
      </c>
      <c r="V22" s="26">
        <f>V19+V20+V21</f>
        <v/>
      </c>
      <c r="W22" s="26">
        <f>W19+W20+W21</f>
        <v/>
      </c>
      <c r="X22" s="26">
        <f>X19+X20+X21</f>
        <v/>
      </c>
      <c r="Y22" s="26">
        <f>Y19+Y20+Y21</f>
        <v/>
      </c>
      <c r="Z22" s="26">
        <f>Z19+Z20+Z21</f>
        <v/>
      </c>
      <c r="AA22" s="26">
        <f>AA19+AA20+AA21</f>
        <v/>
      </c>
      <c r="AB22" s="26">
        <f>AB19+AB20+AB21</f>
        <v/>
      </c>
      <c r="AC22" s="26">
        <f>AC19+AC20+AC21</f>
        <v/>
      </c>
      <c r="AD22" s="26">
        <f>AD19+AD20+AD21</f>
        <v/>
      </c>
      <c r="AE22" s="26">
        <f>AE19+AE20+AE21</f>
        <v/>
      </c>
      <c r="AF22" s="26">
        <f>AF19+AF20+AF21</f>
        <v/>
      </c>
      <c r="AG22" s="26">
        <f>AG19+AG20+AG21</f>
        <v/>
      </c>
      <c r="AH22" s="26">
        <f>AH19+AH20+AH21</f>
        <v/>
      </c>
      <c r="AI22" s="26">
        <f>AI19+AI20+AI21</f>
        <v/>
      </c>
      <c r="AJ22" s="26">
        <f>AJ19+AJ20+AJ21</f>
        <v/>
      </c>
      <c r="AK22" s="26">
        <f>AK19+AK20+AK21</f>
        <v/>
      </c>
      <c r="AL22" s="26">
        <f>AL19+AL20+AL21</f>
        <v/>
      </c>
      <c r="AM22" s="26">
        <f>AM19+AM20+AM21</f>
        <v/>
      </c>
    </row>
    <row r="23">
      <c r="A23" s="8" t="inlineStr">
        <is>
          <t>Profit and loss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9" t="n"/>
      <c r="AJ23" s="9" t="n"/>
      <c r="AK23" s="9" t="n"/>
      <c r="AL23" s="9" t="n"/>
      <c r="AM23" s="9" t="n"/>
    </row>
    <row r="24">
      <c r="A24" s="20" t="inlineStr">
        <is>
          <t>Revenue</t>
        </is>
      </c>
      <c r="B24" t="inlineStr">
        <is>
          <t>$</t>
        </is>
      </c>
      <c r="C24" s="6" t="inlineStr">
        <is>
          <t>From the revenue section</t>
        </is>
      </c>
      <c r="D24" s="27">
        <f>D14</f>
        <v/>
      </c>
      <c r="E24" s="27">
        <f>E14</f>
        <v/>
      </c>
      <c r="F24" s="27">
        <f>F14</f>
        <v/>
      </c>
      <c r="G24" s="27">
        <f>G14</f>
        <v/>
      </c>
      <c r="H24" s="27">
        <f>H14</f>
        <v/>
      </c>
      <c r="I24" s="27">
        <f>I14</f>
        <v/>
      </c>
      <c r="J24" s="27">
        <f>J14</f>
        <v/>
      </c>
      <c r="K24" s="27">
        <f>K14</f>
        <v/>
      </c>
      <c r="L24" s="27">
        <f>L14</f>
        <v/>
      </c>
      <c r="M24" s="27">
        <f>M14</f>
        <v/>
      </c>
      <c r="N24" s="27">
        <f>N14</f>
        <v/>
      </c>
      <c r="O24" s="27">
        <f>O14</f>
        <v/>
      </c>
      <c r="P24" s="27">
        <f>P14</f>
        <v/>
      </c>
      <c r="Q24" s="27">
        <f>Q14</f>
        <v/>
      </c>
      <c r="R24" s="27">
        <f>R14</f>
        <v/>
      </c>
      <c r="S24" s="27">
        <f>S14</f>
        <v/>
      </c>
      <c r="T24" s="27">
        <f>T14</f>
        <v/>
      </c>
      <c r="U24" s="27">
        <f>U14</f>
        <v/>
      </c>
      <c r="V24" s="27">
        <f>V14</f>
        <v/>
      </c>
      <c r="W24" s="27">
        <f>W14</f>
        <v/>
      </c>
      <c r="X24" s="27">
        <f>X14</f>
        <v/>
      </c>
      <c r="Y24" s="27">
        <f>Y14</f>
        <v/>
      </c>
      <c r="Z24" s="27">
        <f>Z14</f>
        <v/>
      </c>
      <c r="AA24" s="27">
        <f>AA14</f>
        <v/>
      </c>
      <c r="AB24" s="27">
        <f>AB14</f>
        <v/>
      </c>
      <c r="AC24" s="27">
        <f>AC14</f>
        <v/>
      </c>
      <c r="AD24" s="27">
        <f>AD14</f>
        <v/>
      </c>
      <c r="AE24" s="27">
        <f>AE14</f>
        <v/>
      </c>
      <c r="AF24" s="27">
        <f>AF14</f>
        <v/>
      </c>
      <c r="AG24" s="27">
        <f>AG14</f>
        <v/>
      </c>
      <c r="AH24" s="27">
        <f>AH14</f>
        <v/>
      </c>
      <c r="AI24" s="27">
        <f>AI14</f>
        <v/>
      </c>
      <c r="AJ24" s="27">
        <f>AJ14</f>
        <v/>
      </c>
      <c r="AK24" s="27">
        <f>AK14</f>
        <v/>
      </c>
      <c r="AL24" s="27">
        <f>AL14</f>
        <v/>
      </c>
      <c r="AM24" s="27">
        <f>AM14</f>
        <v/>
      </c>
    </row>
    <row r="25">
      <c r="A25" s="24" t="inlineStr">
        <is>
          <t>Gross profit</t>
        </is>
      </c>
      <c r="B25" t="inlineStr">
        <is>
          <t>$</t>
        </is>
      </c>
      <c r="C25" s="6" t="inlineStr">
        <is>
          <t>Revenue - cost of revenue</t>
        </is>
      </c>
      <c r="D25" s="26">
        <f>D24-D17</f>
        <v/>
      </c>
      <c r="E25" s="26">
        <f>E24-E17</f>
        <v/>
      </c>
      <c r="F25" s="26">
        <f>F24-F17</f>
        <v/>
      </c>
      <c r="G25" s="26">
        <f>G24-G17</f>
        <v/>
      </c>
      <c r="H25" s="26">
        <f>H24-H17</f>
        <v/>
      </c>
      <c r="I25" s="26">
        <f>I24-I17</f>
        <v/>
      </c>
      <c r="J25" s="26">
        <f>J24-J17</f>
        <v/>
      </c>
      <c r="K25" s="26">
        <f>K24-K17</f>
        <v/>
      </c>
      <c r="L25" s="26">
        <f>L24-L17</f>
        <v/>
      </c>
      <c r="M25" s="26">
        <f>M24-M17</f>
        <v/>
      </c>
      <c r="N25" s="26">
        <f>N24-N17</f>
        <v/>
      </c>
      <c r="O25" s="26">
        <f>O24-O17</f>
        <v/>
      </c>
      <c r="P25" s="26">
        <f>P24-P17</f>
        <v/>
      </c>
      <c r="Q25" s="26">
        <f>Q24-Q17</f>
        <v/>
      </c>
      <c r="R25" s="26">
        <f>R24-R17</f>
        <v/>
      </c>
      <c r="S25" s="26">
        <f>S24-S17</f>
        <v/>
      </c>
      <c r="T25" s="26">
        <f>T24-T17</f>
        <v/>
      </c>
      <c r="U25" s="26">
        <f>U24-U17</f>
        <v/>
      </c>
      <c r="V25" s="26">
        <f>V24-V17</f>
        <v/>
      </c>
      <c r="W25" s="26">
        <f>W24-W17</f>
        <v/>
      </c>
      <c r="X25" s="26">
        <f>X24-X17</f>
        <v/>
      </c>
      <c r="Y25" s="26">
        <f>Y24-Y17</f>
        <v/>
      </c>
      <c r="Z25" s="26">
        <f>Z24-Z17</f>
        <v/>
      </c>
      <c r="AA25" s="26">
        <f>AA24-AA17</f>
        <v/>
      </c>
      <c r="AB25" s="26">
        <f>AB24-AB17</f>
        <v/>
      </c>
      <c r="AC25" s="26">
        <f>AC24-AC17</f>
        <v/>
      </c>
      <c r="AD25" s="26">
        <f>AD24-AD17</f>
        <v/>
      </c>
      <c r="AE25" s="26">
        <f>AE24-AE17</f>
        <v/>
      </c>
      <c r="AF25" s="26">
        <f>AF24-AF17</f>
        <v/>
      </c>
      <c r="AG25" s="26">
        <f>AG24-AG17</f>
        <v/>
      </c>
      <c r="AH25" s="26">
        <f>AH24-AH17</f>
        <v/>
      </c>
      <c r="AI25" s="26">
        <f>AI24-AI17</f>
        <v/>
      </c>
      <c r="AJ25" s="26">
        <f>AJ24-AJ17</f>
        <v/>
      </c>
      <c r="AK25" s="26">
        <f>AK24-AK17</f>
        <v/>
      </c>
      <c r="AL25" s="26">
        <f>AL24-AL17</f>
        <v/>
      </c>
      <c r="AM25" s="26">
        <f>AM24-AM17</f>
        <v/>
      </c>
    </row>
    <row r="26">
      <c r="A26" s="20" t="inlineStr">
        <is>
          <t>Gross margin</t>
        </is>
      </c>
      <c r="B26" t="inlineStr">
        <is>
          <t>%</t>
        </is>
      </c>
      <c r="C26" s="6" t="inlineStr">
        <is>
          <t>Gross profit / revenue</t>
        </is>
      </c>
      <c r="D26" s="28">
        <f>IF(D24=0,0,D25/D24)</f>
        <v/>
      </c>
      <c r="E26" s="28">
        <f>IF(E24=0,0,E25/E24)</f>
        <v/>
      </c>
      <c r="F26" s="28">
        <f>IF(F24=0,0,F25/F24)</f>
        <v/>
      </c>
      <c r="G26" s="28">
        <f>IF(G24=0,0,G25/G24)</f>
        <v/>
      </c>
      <c r="H26" s="28">
        <f>IF(H24=0,0,H25/H24)</f>
        <v/>
      </c>
      <c r="I26" s="28">
        <f>IF(I24=0,0,I25/I24)</f>
        <v/>
      </c>
      <c r="J26" s="28">
        <f>IF(J24=0,0,J25/J24)</f>
        <v/>
      </c>
      <c r="K26" s="28">
        <f>IF(K24=0,0,K25/K24)</f>
        <v/>
      </c>
      <c r="L26" s="28">
        <f>IF(L24=0,0,L25/L24)</f>
        <v/>
      </c>
      <c r="M26" s="28">
        <f>IF(M24=0,0,M25/M24)</f>
        <v/>
      </c>
      <c r="N26" s="28">
        <f>IF(N24=0,0,N25/N24)</f>
        <v/>
      </c>
      <c r="O26" s="28">
        <f>IF(O24=0,0,O25/O24)</f>
        <v/>
      </c>
      <c r="P26" s="28">
        <f>IF(P24=0,0,P25/P24)</f>
        <v/>
      </c>
      <c r="Q26" s="28">
        <f>IF(Q24=0,0,Q25/Q24)</f>
        <v/>
      </c>
      <c r="R26" s="28">
        <f>IF(R24=0,0,R25/R24)</f>
        <v/>
      </c>
      <c r="S26" s="28">
        <f>IF(S24=0,0,S25/S24)</f>
        <v/>
      </c>
      <c r="T26" s="28">
        <f>IF(T24=0,0,T25/T24)</f>
        <v/>
      </c>
      <c r="U26" s="28">
        <f>IF(U24=0,0,U25/U24)</f>
        <v/>
      </c>
      <c r="V26" s="28">
        <f>IF(V24=0,0,V25/V24)</f>
        <v/>
      </c>
      <c r="W26" s="28">
        <f>IF(W24=0,0,W25/W24)</f>
        <v/>
      </c>
      <c r="X26" s="28">
        <f>IF(X24=0,0,X25/X24)</f>
        <v/>
      </c>
      <c r="Y26" s="28">
        <f>IF(Y24=0,0,Y25/Y24)</f>
        <v/>
      </c>
      <c r="Z26" s="28">
        <f>IF(Z24=0,0,Z25/Z24)</f>
        <v/>
      </c>
      <c r="AA26" s="28">
        <f>IF(AA24=0,0,AA25/AA24)</f>
        <v/>
      </c>
      <c r="AB26" s="28">
        <f>IF(AB24=0,0,AB25/AB24)</f>
        <v/>
      </c>
      <c r="AC26" s="28">
        <f>IF(AC24=0,0,AC25/AC24)</f>
        <v/>
      </c>
      <c r="AD26" s="28">
        <f>IF(AD24=0,0,AD25/AD24)</f>
        <v/>
      </c>
      <c r="AE26" s="28">
        <f>IF(AE24=0,0,AE25/AE24)</f>
        <v/>
      </c>
      <c r="AF26" s="28">
        <f>IF(AF24=0,0,AF25/AF24)</f>
        <v/>
      </c>
      <c r="AG26" s="28">
        <f>IF(AG24=0,0,AG25/AG24)</f>
        <v/>
      </c>
      <c r="AH26" s="28">
        <f>IF(AH24=0,0,AH25/AH24)</f>
        <v/>
      </c>
      <c r="AI26" s="28">
        <f>IF(AI24=0,0,AI25/AI24)</f>
        <v/>
      </c>
      <c r="AJ26" s="28">
        <f>IF(AJ24=0,0,AJ25/AJ24)</f>
        <v/>
      </c>
      <c r="AK26" s="28">
        <f>IF(AK24=0,0,AK25/AK24)</f>
        <v/>
      </c>
      <c r="AL26" s="28">
        <f>IF(AL24=0,0,AL25/AL24)</f>
        <v/>
      </c>
      <c r="AM26" s="28">
        <f>IF(AM24=0,0,AM25/AM24)</f>
        <v/>
      </c>
    </row>
    <row r="27">
      <c r="A27" s="20" t="inlineStr">
        <is>
          <t>Operating costs</t>
        </is>
      </c>
      <c r="B27" t="inlineStr">
        <is>
          <t>$</t>
        </is>
      </c>
      <c r="C27" s="6" t="inlineStr">
        <is>
          <t>From the costs section</t>
        </is>
      </c>
      <c r="D27" s="27">
        <f>D22</f>
        <v/>
      </c>
      <c r="E27" s="27">
        <f>E22</f>
        <v/>
      </c>
      <c r="F27" s="27">
        <f>F22</f>
        <v/>
      </c>
      <c r="G27" s="27">
        <f>G22</f>
        <v/>
      </c>
      <c r="H27" s="27">
        <f>H22</f>
        <v/>
      </c>
      <c r="I27" s="27">
        <f>I22</f>
        <v/>
      </c>
      <c r="J27" s="27">
        <f>J22</f>
        <v/>
      </c>
      <c r="K27" s="27">
        <f>K22</f>
        <v/>
      </c>
      <c r="L27" s="27">
        <f>L22</f>
        <v/>
      </c>
      <c r="M27" s="27">
        <f>M22</f>
        <v/>
      </c>
      <c r="N27" s="27">
        <f>N22</f>
        <v/>
      </c>
      <c r="O27" s="27">
        <f>O22</f>
        <v/>
      </c>
      <c r="P27" s="27">
        <f>P22</f>
        <v/>
      </c>
      <c r="Q27" s="27">
        <f>Q22</f>
        <v/>
      </c>
      <c r="R27" s="27">
        <f>R22</f>
        <v/>
      </c>
      <c r="S27" s="27">
        <f>S22</f>
        <v/>
      </c>
      <c r="T27" s="27">
        <f>T22</f>
        <v/>
      </c>
      <c r="U27" s="27">
        <f>U22</f>
        <v/>
      </c>
      <c r="V27" s="27">
        <f>V22</f>
        <v/>
      </c>
      <c r="W27" s="27">
        <f>W22</f>
        <v/>
      </c>
      <c r="X27" s="27">
        <f>X22</f>
        <v/>
      </c>
      <c r="Y27" s="27">
        <f>Y22</f>
        <v/>
      </c>
      <c r="Z27" s="27">
        <f>Z22</f>
        <v/>
      </c>
      <c r="AA27" s="27">
        <f>AA22</f>
        <v/>
      </c>
      <c r="AB27" s="27">
        <f>AB22</f>
        <v/>
      </c>
      <c r="AC27" s="27">
        <f>AC22</f>
        <v/>
      </c>
      <c r="AD27" s="27">
        <f>AD22</f>
        <v/>
      </c>
      <c r="AE27" s="27">
        <f>AE22</f>
        <v/>
      </c>
      <c r="AF27" s="27">
        <f>AF22</f>
        <v/>
      </c>
      <c r="AG27" s="27">
        <f>AG22</f>
        <v/>
      </c>
      <c r="AH27" s="27">
        <f>AH22</f>
        <v/>
      </c>
      <c r="AI27" s="27">
        <f>AI22</f>
        <v/>
      </c>
      <c r="AJ27" s="27">
        <f>AJ22</f>
        <v/>
      </c>
      <c r="AK27" s="27">
        <f>AK22</f>
        <v/>
      </c>
      <c r="AL27" s="27">
        <f>AL22</f>
        <v/>
      </c>
      <c r="AM27" s="27">
        <f>AM22</f>
        <v/>
      </c>
    </row>
    <row r="28">
      <c r="A28" s="24" t="inlineStr">
        <is>
          <t>EBITDA (profit before interest, tax, depreciation and amortization)</t>
        </is>
      </c>
      <c r="B28" t="inlineStr">
        <is>
          <t>$</t>
        </is>
      </c>
      <c r="C28" s="6" t="inlineStr">
        <is>
          <t>Gross profit - operating costs</t>
        </is>
      </c>
      <c r="D28" s="26">
        <f>D25-D27</f>
        <v/>
      </c>
      <c r="E28" s="26">
        <f>E25-E27</f>
        <v/>
      </c>
      <c r="F28" s="26">
        <f>F25-F27</f>
        <v/>
      </c>
      <c r="G28" s="26">
        <f>G25-G27</f>
        <v/>
      </c>
      <c r="H28" s="26">
        <f>H25-H27</f>
        <v/>
      </c>
      <c r="I28" s="26">
        <f>I25-I27</f>
        <v/>
      </c>
      <c r="J28" s="26">
        <f>J25-J27</f>
        <v/>
      </c>
      <c r="K28" s="26">
        <f>K25-K27</f>
        <v/>
      </c>
      <c r="L28" s="26">
        <f>L25-L27</f>
        <v/>
      </c>
      <c r="M28" s="26">
        <f>M25-M27</f>
        <v/>
      </c>
      <c r="N28" s="26">
        <f>N25-N27</f>
        <v/>
      </c>
      <c r="O28" s="26">
        <f>O25-O27</f>
        <v/>
      </c>
      <c r="P28" s="26">
        <f>P25-P27</f>
        <v/>
      </c>
      <c r="Q28" s="26">
        <f>Q25-Q27</f>
        <v/>
      </c>
      <c r="R28" s="26">
        <f>R25-R27</f>
        <v/>
      </c>
      <c r="S28" s="26">
        <f>S25-S27</f>
        <v/>
      </c>
      <c r="T28" s="26">
        <f>T25-T27</f>
        <v/>
      </c>
      <c r="U28" s="26">
        <f>U25-U27</f>
        <v/>
      </c>
      <c r="V28" s="26">
        <f>V25-V27</f>
        <v/>
      </c>
      <c r="W28" s="26">
        <f>W25-W27</f>
        <v/>
      </c>
      <c r="X28" s="26">
        <f>X25-X27</f>
        <v/>
      </c>
      <c r="Y28" s="26">
        <f>Y25-Y27</f>
        <v/>
      </c>
      <c r="Z28" s="26">
        <f>Z25-Z27</f>
        <v/>
      </c>
      <c r="AA28" s="26">
        <f>AA25-AA27</f>
        <v/>
      </c>
      <c r="AB28" s="26">
        <f>AB25-AB27</f>
        <v/>
      </c>
      <c r="AC28" s="26">
        <f>AC25-AC27</f>
        <v/>
      </c>
      <c r="AD28" s="26">
        <f>AD25-AD27</f>
        <v/>
      </c>
      <c r="AE28" s="26">
        <f>AE25-AE27</f>
        <v/>
      </c>
      <c r="AF28" s="26">
        <f>AF25-AF27</f>
        <v/>
      </c>
      <c r="AG28" s="26">
        <f>AG25-AG27</f>
        <v/>
      </c>
      <c r="AH28" s="26">
        <f>AH25-AH27</f>
        <v/>
      </c>
      <c r="AI28" s="26">
        <f>AI25-AI27</f>
        <v/>
      </c>
      <c r="AJ28" s="26">
        <f>AJ25-AJ27</f>
        <v/>
      </c>
      <c r="AK28" s="26">
        <f>AK25-AK27</f>
        <v/>
      </c>
      <c r="AL28" s="26">
        <f>AL25-AL27</f>
        <v/>
      </c>
      <c r="AM28" s="26">
        <f>AM25-AM27</f>
        <v/>
      </c>
    </row>
    <row r="29">
      <c r="A29" s="20" t="inlineStr">
        <is>
          <t>EBITDA margin</t>
        </is>
      </c>
      <c r="B29" t="inlineStr">
        <is>
          <t>%</t>
        </is>
      </c>
      <c r="C29" s="6" t="inlineStr">
        <is>
          <t>EBITDA / revenue</t>
        </is>
      </c>
      <c r="D29" s="28">
        <f>IF(D24=0,0,D28/D24)</f>
        <v/>
      </c>
      <c r="E29" s="28">
        <f>IF(E24=0,0,E28/E24)</f>
        <v/>
      </c>
      <c r="F29" s="28">
        <f>IF(F24=0,0,F28/F24)</f>
        <v/>
      </c>
      <c r="G29" s="28">
        <f>IF(G24=0,0,G28/G24)</f>
        <v/>
      </c>
      <c r="H29" s="28">
        <f>IF(H24=0,0,H28/H24)</f>
        <v/>
      </c>
      <c r="I29" s="28">
        <f>IF(I24=0,0,I28/I24)</f>
        <v/>
      </c>
      <c r="J29" s="28">
        <f>IF(J24=0,0,J28/J24)</f>
        <v/>
      </c>
      <c r="K29" s="28">
        <f>IF(K24=0,0,K28/K24)</f>
        <v/>
      </c>
      <c r="L29" s="28">
        <f>IF(L24=0,0,L28/L24)</f>
        <v/>
      </c>
      <c r="M29" s="28">
        <f>IF(M24=0,0,M28/M24)</f>
        <v/>
      </c>
      <c r="N29" s="28">
        <f>IF(N24=0,0,N28/N24)</f>
        <v/>
      </c>
      <c r="O29" s="28">
        <f>IF(O24=0,0,O28/O24)</f>
        <v/>
      </c>
      <c r="P29" s="28">
        <f>IF(P24=0,0,P28/P24)</f>
        <v/>
      </c>
      <c r="Q29" s="28">
        <f>IF(Q24=0,0,Q28/Q24)</f>
        <v/>
      </c>
      <c r="R29" s="28">
        <f>IF(R24=0,0,R28/R24)</f>
        <v/>
      </c>
      <c r="S29" s="28">
        <f>IF(S24=0,0,S28/S24)</f>
        <v/>
      </c>
      <c r="T29" s="28">
        <f>IF(T24=0,0,T28/T24)</f>
        <v/>
      </c>
      <c r="U29" s="28">
        <f>IF(U24=0,0,U28/U24)</f>
        <v/>
      </c>
      <c r="V29" s="28">
        <f>IF(V24=0,0,V28/V24)</f>
        <v/>
      </c>
      <c r="W29" s="28">
        <f>IF(W24=0,0,W28/W24)</f>
        <v/>
      </c>
      <c r="X29" s="28">
        <f>IF(X24=0,0,X28/X24)</f>
        <v/>
      </c>
      <c r="Y29" s="28">
        <f>IF(Y24=0,0,Y28/Y24)</f>
        <v/>
      </c>
      <c r="Z29" s="28">
        <f>IF(Z24=0,0,Z28/Z24)</f>
        <v/>
      </c>
      <c r="AA29" s="28">
        <f>IF(AA24=0,0,AA28/AA24)</f>
        <v/>
      </c>
      <c r="AB29" s="28">
        <f>IF(AB24=0,0,AB28/AB24)</f>
        <v/>
      </c>
      <c r="AC29" s="28">
        <f>IF(AC24=0,0,AC28/AC24)</f>
        <v/>
      </c>
      <c r="AD29" s="28">
        <f>IF(AD24=0,0,AD28/AD24)</f>
        <v/>
      </c>
      <c r="AE29" s="28">
        <f>IF(AE24=0,0,AE28/AE24)</f>
        <v/>
      </c>
      <c r="AF29" s="28">
        <f>IF(AF24=0,0,AF28/AF24)</f>
        <v/>
      </c>
      <c r="AG29" s="28">
        <f>IF(AG24=0,0,AG28/AG24)</f>
        <v/>
      </c>
      <c r="AH29" s="28">
        <f>IF(AH24=0,0,AH28/AH24)</f>
        <v/>
      </c>
      <c r="AI29" s="28">
        <f>IF(AI24=0,0,AI28/AI24)</f>
        <v/>
      </c>
      <c r="AJ29" s="28">
        <f>IF(AJ24=0,0,AJ28/AJ24)</f>
        <v/>
      </c>
      <c r="AK29" s="28">
        <f>IF(AK24=0,0,AK28/AK24)</f>
        <v/>
      </c>
      <c r="AL29" s="28">
        <f>IF(AL24=0,0,AL28/AL24)</f>
        <v/>
      </c>
      <c r="AM29" s="28">
        <f>IF(AM24=0,0,AM28/AM24)</f>
        <v/>
      </c>
    </row>
    <row r="30">
      <c r="A30" s="8" t="inlineStr">
        <is>
          <t>Cash flow</t>
        </is>
      </c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9" t="n"/>
      <c r="AI30" s="9" t="n"/>
      <c r="AJ30" s="9" t="n"/>
      <c r="AK30" s="9" t="n"/>
      <c r="AL30" s="9" t="n"/>
      <c r="AM30" s="9" t="n"/>
    </row>
    <row r="31">
      <c r="A31" s="20" t="inlineStr">
        <is>
          <t>Cash in from customers</t>
        </is>
      </c>
      <c r="B31" t="inlineStr">
        <is>
          <t>$</t>
        </is>
      </c>
      <c r="C31" s="6" t="inlineStr">
        <is>
          <t>This month's revenue paid on time + last month's late payers</t>
        </is>
      </c>
      <c r="D31" s="27">
        <f>D14*(1-Assumptions!$B$17)+Assumptions!$B$11*Assumptions!$B$15*Assumptions!$B$17</f>
        <v/>
      </c>
      <c r="E31" s="27">
        <f>E14*(1-Assumptions!$B$17)+D14*Assumptions!$B$17</f>
        <v/>
      </c>
      <c r="F31" s="27">
        <f>F14*(1-Assumptions!$B$17)+E14*Assumptions!$B$17</f>
        <v/>
      </c>
      <c r="G31" s="27">
        <f>G14*(1-Assumptions!$B$17)+F14*Assumptions!$B$17</f>
        <v/>
      </c>
      <c r="H31" s="27">
        <f>H14*(1-Assumptions!$B$17)+G14*Assumptions!$B$17</f>
        <v/>
      </c>
      <c r="I31" s="27">
        <f>I14*(1-Assumptions!$B$17)+H14*Assumptions!$B$17</f>
        <v/>
      </c>
      <c r="J31" s="27">
        <f>J14*(1-Assumptions!$B$17)+I14*Assumptions!$B$17</f>
        <v/>
      </c>
      <c r="K31" s="27">
        <f>K14*(1-Assumptions!$B$17)+J14*Assumptions!$B$17</f>
        <v/>
      </c>
      <c r="L31" s="27">
        <f>L14*(1-Assumptions!$B$17)+K14*Assumptions!$B$17</f>
        <v/>
      </c>
      <c r="M31" s="27">
        <f>M14*(1-Assumptions!$B$17)+L14*Assumptions!$B$17</f>
        <v/>
      </c>
      <c r="N31" s="27">
        <f>N14*(1-Assumptions!$B$17)+M14*Assumptions!$B$17</f>
        <v/>
      </c>
      <c r="O31" s="27">
        <f>O14*(1-Assumptions!$B$17)+N14*Assumptions!$B$17</f>
        <v/>
      </c>
      <c r="P31" s="27">
        <f>P14*(1-Assumptions!$B$17)+O14*Assumptions!$B$17</f>
        <v/>
      </c>
      <c r="Q31" s="27">
        <f>Q14*(1-Assumptions!$B$17)+P14*Assumptions!$B$17</f>
        <v/>
      </c>
      <c r="R31" s="27">
        <f>R14*(1-Assumptions!$B$17)+Q14*Assumptions!$B$17</f>
        <v/>
      </c>
      <c r="S31" s="27">
        <f>S14*(1-Assumptions!$B$17)+R14*Assumptions!$B$17</f>
        <v/>
      </c>
      <c r="T31" s="27">
        <f>T14*(1-Assumptions!$B$17)+S14*Assumptions!$B$17</f>
        <v/>
      </c>
      <c r="U31" s="27">
        <f>U14*(1-Assumptions!$B$17)+T14*Assumptions!$B$17</f>
        <v/>
      </c>
      <c r="V31" s="27">
        <f>V14*(1-Assumptions!$B$17)+U14*Assumptions!$B$17</f>
        <v/>
      </c>
      <c r="W31" s="27">
        <f>W14*(1-Assumptions!$B$17)+V14*Assumptions!$B$17</f>
        <v/>
      </c>
      <c r="X31" s="27">
        <f>X14*(1-Assumptions!$B$17)+W14*Assumptions!$B$17</f>
        <v/>
      </c>
      <c r="Y31" s="27">
        <f>Y14*(1-Assumptions!$B$17)+X14*Assumptions!$B$17</f>
        <v/>
      </c>
      <c r="Z31" s="27">
        <f>Z14*(1-Assumptions!$B$17)+Y14*Assumptions!$B$17</f>
        <v/>
      </c>
      <c r="AA31" s="27">
        <f>AA14*(1-Assumptions!$B$17)+Z14*Assumptions!$B$17</f>
        <v/>
      </c>
      <c r="AB31" s="27">
        <f>AB14*(1-Assumptions!$B$17)+AA14*Assumptions!$B$17</f>
        <v/>
      </c>
      <c r="AC31" s="27">
        <f>AC14*(1-Assumptions!$B$17)+AB14*Assumptions!$B$17</f>
        <v/>
      </c>
      <c r="AD31" s="27">
        <f>AD14*(1-Assumptions!$B$17)+AC14*Assumptions!$B$17</f>
        <v/>
      </c>
      <c r="AE31" s="27">
        <f>AE14*(1-Assumptions!$B$17)+AD14*Assumptions!$B$17</f>
        <v/>
      </c>
      <c r="AF31" s="27">
        <f>AF14*(1-Assumptions!$B$17)+AE14*Assumptions!$B$17</f>
        <v/>
      </c>
      <c r="AG31" s="27">
        <f>AG14*(1-Assumptions!$B$17)+AF14*Assumptions!$B$17</f>
        <v/>
      </c>
      <c r="AH31" s="27">
        <f>AH14*(1-Assumptions!$B$17)+AG14*Assumptions!$B$17</f>
        <v/>
      </c>
      <c r="AI31" s="27">
        <f>AI14*(1-Assumptions!$B$17)+AH14*Assumptions!$B$17</f>
        <v/>
      </c>
      <c r="AJ31" s="27">
        <f>AJ14*(1-Assumptions!$B$17)+AI14*Assumptions!$B$17</f>
        <v/>
      </c>
      <c r="AK31" s="27">
        <f>AK14*(1-Assumptions!$B$17)+AJ14*Assumptions!$B$17</f>
        <v/>
      </c>
      <c r="AL31" s="27">
        <f>AL14*(1-Assumptions!$B$17)+AK14*Assumptions!$B$17</f>
        <v/>
      </c>
      <c r="AM31" s="27">
        <f>AM14*(1-Assumptions!$B$17)+AL14*Assumptions!$B$17</f>
        <v/>
      </c>
    </row>
    <row r="32">
      <c r="A32" s="20" t="inlineStr">
        <is>
          <t>Cash out for costs</t>
        </is>
      </c>
      <c r="B32" t="inlineStr">
        <is>
          <t>$</t>
        </is>
      </c>
      <c r="C32" s="6" t="inlineStr">
        <is>
          <t>Cost of revenue + operating costs, paid in the month</t>
        </is>
      </c>
      <c r="D32" s="27">
        <f>D17+D22</f>
        <v/>
      </c>
      <c r="E32" s="27">
        <f>E17+E22</f>
        <v/>
      </c>
      <c r="F32" s="27">
        <f>F17+F22</f>
        <v/>
      </c>
      <c r="G32" s="27">
        <f>G17+G22</f>
        <v/>
      </c>
      <c r="H32" s="27">
        <f>H17+H22</f>
        <v/>
      </c>
      <c r="I32" s="27">
        <f>I17+I22</f>
        <v/>
      </c>
      <c r="J32" s="27">
        <f>J17+J22</f>
        <v/>
      </c>
      <c r="K32" s="27">
        <f>K17+K22</f>
        <v/>
      </c>
      <c r="L32" s="27">
        <f>L17+L22</f>
        <v/>
      </c>
      <c r="M32" s="27">
        <f>M17+M22</f>
        <v/>
      </c>
      <c r="N32" s="27">
        <f>N17+N22</f>
        <v/>
      </c>
      <c r="O32" s="27">
        <f>O17+O22</f>
        <v/>
      </c>
      <c r="P32" s="27">
        <f>P17+P22</f>
        <v/>
      </c>
      <c r="Q32" s="27">
        <f>Q17+Q22</f>
        <v/>
      </c>
      <c r="R32" s="27">
        <f>R17+R22</f>
        <v/>
      </c>
      <c r="S32" s="27">
        <f>S17+S22</f>
        <v/>
      </c>
      <c r="T32" s="27">
        <f>T17+T22</f>
        <v/>
      </c>
      <c r="U32" s="27">
        <f>U17+U22</f>
        <v/>
      </c>
      <c r="V32" s="27">
        <f>V17+V22</f>
        <v/>
      </c>
      <c r="W32" s="27">
        <f>W17+W22</f>
        <v/>
      </c>
      <c r="X32" s="27">
        <f>X17+X22</f>
        <v/>
      </c>
      <c r="Y32" s="27">
        <f>Y17+Y22</f>
        <v/>
      </c>
      <c r="Z32" s="27">
        <f>Z17+Z22</f>
        <v/>
      </c>
      <c r="AA32" s="27">
        <f>AA17+AA22</f>
        <v/>
      </c>
      <c r="AB32" s="27">
        <f>AB17+AB22</f>
        <v/>
      </c>
      <c r="AC32" s="27">
        <f>AC17+AC22</f>
        <v/>
      </c>
      <c r="AD32" s="27">
        <f>AD17+AD22</f>
        <v/>
      </c>
      <c r="AE32" s="27">
        <f>AE17+AE22</f>
        <v/>
      </c>
      <c r="AF32" s="27">
        <f>AF17+AF22</f>
        <v/>
      </c>
      <c r="AG32" s="27">
        <f>AG17+AG22</f>
        <v/>
      </c>
      <c r="AH32" s="27">
        <f>AH17+AH22</f>
        <v/>
      </c>
      <c r="AI32" s="27">
        <f>AI17+AI22</f>
        <v/>
      </c>
      <c r="AJ32" s="27">
        <f>AJ17+AJ22</f>
        <v/>
      </c>
      <c r="AK32" s="27">
        <f>AK17+AK22</f>
        <v/>
      </c>
      <c r="AL32" s="27">
        <f>AL17+AL22</f>
        <v/>
      </c>
      <c r="AM32" s="27">
        <f>AM17+AM22</f>
        <v/>
      </c>
    </row>
    <row r="33">
      <c r="A33" s="20" t="inlineStr">
        <is>
          <t>Cash flow from operations</t>
        </is>
      </c>
      <c r="B33" t="inlineStr">
        <is>
          <t>$</t>
        </is>
      </c>
      <c r="C33" s="6" t="inlineStr">
        <is>
          <t>Cash in - cash out</t>
        </is>
      </c>
      <c r="D33" s="27">
        <f>D31-D32</f>
        <v/>
      </c>
      <c r="E33" s="27">
        <f>E31-E32</f>
        <v/>
      </c>
      <c r="F33" s="27">
        <f>F31-F32</f>
        <v/>
      </c>
      <c r="G33" s="27">
        <f>G31-G32</f>
        <v/>
      </c>
      <c r="H33" s="27">
        <f>H31-H32</f>
        <v/>
      </c>
      <c r="I33" s="27">
        <f>I31-I32</f>
        <v/>
      </c>
      <c r="J33" s="27">
        <f>J31-J32</f>
        <v/>
      </c>
      <c r="K33" s="27">
        <f>K31-K32</f>
        <v/>
      </c>
      <c r="L33" s="27">
        <f>L31-L32</f>
        <v/>
      </c>
      <c r="M33" s="27">
        <f>M31-M32</f>
        <v/>
      </c>
      <c r="N33" s="27">
        <f>N31-N32</f>
        <v/>
      </c>
      <c r="O33" s="27">
        <f>O31-O32</f>
        <v/>
      </c>
      <c r="P33" s="27">
        <f>P31-P32</f>
        <v/>
      </c>
      <c r="Q33" s="27">
        <f>Q31-Q32</f>
        <v/>
      </c>
      <c r="R33" s="27">
        <f>R31-R32</f>
        <v/>
      </c>
      <c r="S33" s="27">
        <f>S31-S32</f>
        <v/>
      </c>
      <c r="T33" s="27">
        <f>T31-T32</f>
        <v/>
      </c>
      <c r="U33" s="27">
        <f>U31-U32</f>
        <v/>
      </c>
      <c r="V33" s="27">
        <f>V31-V32</f>
        <v/>
      </c>
      <c r="W33" s="27">
        <f>W31-W32</f>
        <v/>
      </c>
      <c r="X33" s="27">
        <f>X31-X32</f>
        <v/>
      </c>
      <c r="Y33" s="27">
        <f>Y31-Y32</f>
        <v/>
      </c>
      <c r="Z33" s="27">
        <f>Z31-Z32</f>
        <v/>
      </c>
      <c r="AA33" s="27">
        <f>AA31-AA32</f>
        <v/>
      </c>
      <c r="AB33" s="27">
        <f>AB31-AB32</f>
        <v/>
      </c>
      <c r="AC33" s="27">
        <f>AC31-AC32</f>
        <v/>
      </c>
      <c r="AD33" s="27">
        <f>AD31-AD32</f>
        <v/>
      </c>
      <c r="AE33" s="27">
        <f>AE31-AE32</f>
        <v/>
      </c>
      <c r="AF33" s="27">
        <f>AF31-AF32</f>
        <v/>
      </c>
      <c r="AG33" s="27">
        <f>AG31-AG32</f>
        <v/>
      </c>
      <c r="AH33" s="27">
        <f>AH31-AH32</f>
        <v/>
      </c>
      <c r="AI33" s="27">
        <f>AI31-AI32</f>
        <v/>
      </c>
      <c r="AJ33" s="27">
        <f>AJ31-AJ32</f>
        <v/>
      </c>
      <c r="AK33" s="27">
        <f>AK31-AK32</f>
        <v/>
      </c>
      <c r="AL33" s="27">
        <f>AL31-AL32</f>
        <v/>
      </c>
      <c r="AM33" s="27">
        <f>AM31-AM32</f>
        <v/>
      </c>
    </row>
    <row r="34">
      <c r="A34" s="20" t="inlineStr">
        <is>
          <t>Equity raised</t>
        </is>
      </c>
      <c r="B34" t="inlineStr">
        <is>
          <t>$</t>
        </is>
      </c>
      <c r="C34" s="6" t="inlineStr">
        <is>
          <t>The round, in the month it closes</t>
        </is>
      </c>
      <c r="D34" s="27">
        <f>IF(D$4=Assumptions!$B$9,Assumptions!$B$8,0)</f>
        <v/>
      </c>
      <c r="E34" s="27">
        <f>IF(E$4=Assumptions!$B$9,Assumptions!$B$8,0)</f>
        <v/>
      </c>
      <c r="F34" s="27">
        <f>IF(F$4=Assumptions!$B$9,Assumptions!$B$8,0)</f>
        <v/>
      </c>
      <c r="G34" s="27">
        <f>IF(G$4=Assumptions!$B$9,Assumptions!$B$8,0)</f>
        <v/>
      </c>
      <c r="H34" s="27">
        <f>IF(H$4=Assumptions!$B$9,Assumptions!$B$8,0)</f>
        <v/>
      </c>
      <c r="I34" s="27">
        <f>IF(I$4=Assumptions!$B$9,Assumptions!$B$8,0)</f>
        <v/>
      </c>
      <c r="J34" s="27">
        <f>IF(J$4=Assumptions!$B$9,Assumptions!$B$8,0)</f>
        <v/>
      </c>
      <c r="K34" s="27">
        <f>IF(K$4=Assumptions!$B$9,Assumptions!$B$8,0)</f>
        <v/>
      </c>
      <c r="L34" s="27">
        <f>IF(L$4=Assumptions!$B$9,Assumptions!$B$8,0)</f>
        <v/>
      </c>
      <c r="M34" s="27">
        <f>IF(M$4=Assumptions!$B$9,Assumptions!$B$8,0)</f>
        <v/>
      </c>
      <c r="N34" s="27">
        <f>IF(N$4=Assumptions!$B$9,Assumptions!$B$8,0)</f>
        <v/>
      </c>
      <c r="O34" s="27">
        <f>IF(O$4=Assumptions!$B$9,Assumptions!$B$8,0)</f>
        <v/>
      </c>
      <c r="P34" s="27">
        <f>IF(P$4=Assumptions!$B$9,Assumptions!$B$8,0)</f>
        <v/>
      </c>
      <c r="Q34" s="27">
        <f>IF(Q$4=Assumptions!$B$9,Assumptions!$B$8,0)</f>
        <v/>
      </c>
      <c r="R34" s="27">
        <f>IF(R$4=Assumptions!$B$9,Assumptions!$B$8,0)</f>
        <v/>
      </c>
      <c r="S34" s="27">
        <f>IF(S$4=Assumptions!$B$9,Assumptions!$B$8,0)</f>
        <v/>
      </c>
      <c r="T34" s="27">
        <f>IF(T$4=Assumptions!$B$9,Assumptions!$B$8,0)</f>
        <v/>
      </c>
      <c r="U34" s="27">
        <f>IF(U$4=Assumptions!$B$9,Assumptions!$B$8,0)</f>
        <v/>
      </c>
      <c r="V34" s="27">
        <f>IF(V$4=Assumptions!$B$9,Assumptions!$B$8,0)</f>
        <v/>
      </c>
      <c r="W34" s="27">
        <f>IF(W$4=Assumptions!$B$9,Assumptions!$B$8,0)</f>
        <v/>
      </c>
      <c r="X34" s="27">
        <f>IF(X$4=Assumptions!$B$9,Assumptions!$B$8,0)</f>
        <v/>
      </c>
      <c r="Y34" s="27">
        <f>IF(Y$4=Assumptions!$B$9,Assumptions!$B$8,0)</f>
        <v/>
      </c>
      <c r="Z34" s="27">
        <f>IF(Z$4=Assumptions!$B$9,Assumptions!$B$8,0)</f>
        <v/>
      </c>
      <c r="AA34" s="27">
        <f>IF(AA$4=Assumptions!$B$9,Assumptions!$B$8,0)</f>
        <v/>
      </c>
      <c r="AB34" s="27">
        <f>IF(AB$4=Assumptions!$B$9,Assumptions!$B$8,0)</f>
        <v/>
      </c>
      <c r="AC34" s="27">
        <f>IF(AC$4=Assumptions!$B$9,Assumptions!$B$8,0)</f>
        <v/>
      </c>
      <c r="AD34" s="27">
        <f>IF(AD$4=Assumptions!$B$9,Assumptions!$B$8,0)</f>
        <v/>
      </c>
      <c r="AE34" s="27">
        <f>IF(AE$4=Assumptions!$B$9,Assumptions!$B$8,0)</f>
        <v/>
      </c>
      <c r="AF34" s="27">
        <f>IF(AF$4=Assumptions!$B$9,Assumptions!$B$8,0)</f>
        <v/>
      </c>
      <c r="AG34" s="27">
        <f>IF(AG$4=Assumptions!$B$9,Assumptions!$B$8,0)</f>
        <v/>
      </c>
      <c r="AH34" s="27">
        <f>IF(AH$4=Assumptions!$B$9,Assumptions!$B$8,0)</f>
        <v/>
      </c>
      <c r="AI34" s="27">
        <f>IF(AI$4=Assumptions!$B$9,Assumptions!$B$8,0)</f>
        <v/>
      </c>
      <c r="AJ34" s="27">
        <f>IF(AJ$4=Assumptions!$B$9,Assumptions!$B$8,0)</f>
        <v/>
      </c>
      <c r="AK34" s="27">
        <f>IF(AK$4=Assumptions!$B$9,Assumptions!$B$8,0)</f>
        <v/>
      </c>
      <c r="AL34" s="27">
        <f>IF(AL$4=Assumptions!$B$9,Assumptions!$B$8,0)</f>
        <v/>
      </c>
      <c r="AM34" s="27">
        <f>IF(AM$4=Assumptions!$B$9,Assumptions!$B$8,0)</f>
        <v/>
      </c>
    </row>
    <row r="35">
      <c r="A35" s="24" t="inlineStr">
        <is>
          <t>Net cash flow</t>
        </is>
      </c>
      <c r="B35" t="inlineStr">
        <is>
          <t>$</t>
        </is>
      </c>
      <c r="C35" s="6" t="inlineStr">
        <is>
          <t>Operations + equity</t>
        </is>
      </c>
      <c r="D35" s="26">
        <f>D33+D34</f>
        <v/>
      </c>
      <c r="E35" s="26">
        <f>E33+E34</f>
        <v/>
      </c>
      <c r="F35" s="26">
        <f>F33+F34</f>
        <v/>
      </c>
      <c r="G35" s="26">
        <f>G33+G34</f>
        <v/>
      </c>
      <c r="H35" s="26">
        <f>H33+H34</f>
        <v/>
      </c>
      <c r="I35" s="26">
        <f>I33+I34</f>
        <v/>
      </c>
      <c r="J35" s="26">
        <f>J33+J34</f>
        <v/>
      </c>
      <c r="K35" s="26">
        <f>K33+K34</f>
        <v/>
      </c>
      <c r="L35" s="26">
        <f>L33+L34</f>
        <v/>
      </c>
      <c r="M35" s="26">
        <f>M33+M34</f>
        <v/>
      </c>
      <c r="N35" s="26">
        <f>N33+N34</f>
        <v/>
      </c>
      <c r="O35" s="26">
        <f>O33+O34</f>
        <v/>
      </c>
      <c r="P35" s="26">
        <f>P33+P34</f>
        <v/>
      </c>
      <c r="Q35" s="26">
        <f>Q33+Q34</f>
        <v/>
      </c>
      <c r="R35" s="26">
        <f>R33+R34</f>
        <v/>
      </c>
      <c r="S35" s="26">
        <f>S33+S34</f>
        <v/>
      </c>
      <c r="T35" s="26">
        <f>T33+T34</f>
        <v/>
      </c>
      <c r="U35" s="26">
        <f>U33+U34</f>
        <v/>
      </c>
      <c r="V35" s="26">
        <f>V33+V34</f>
        <v/>
      </c>
      <c r="W35" s="26">
        <f>W33+W34</f>
        <v/>
      </c>
      <c r="X35" s="26">
        <f>X33+X34</f>
        <v/>
      </c>
      <c r="Y35" s="26">
        <f>Y33+Y34</f>
        <v/>
      </c>
      <c r="Z35" s="26">
        <f>Z33+Z34</f>
        <v/>
      </c>
      <c r="AA35" s="26">
        <f>AA33+AA34</f>
        <v/>
      </c>
      <c r="AB35" s="26">
        <f>AB33+AB34</f>
        <v/>
      </c>
      <c r="AC35" s="26">
        <f>AC33+AC34</f>
        <v/>
      </c>
      <c r="AD35" s="26">
        <f>AD33+AD34</f>
        <v/>
      </c>
      <c r="AE35" s="26">
        <f>AE33+AE34</f>
        <v/>
      </c>
      <c r="AF35" s="26">
        <f>AF33+AF34</f>
        <v/>
      </c>
      <c r="AG35" s="26">
        <f>AG33+AG34</f>
        <v/>
      </c>
      <c r="AH35" s="26">
        <f>AH33+AH34</f>
        <v/>
      </c>
      <c r="AI35" s="26">
        <f>AI33+AI34</f>
        <v/>
      </c>
      <c r="AJ35" s="26">
        <f>AJ33+AJ34</f>
        <v/>
      </c>
      <c r="AK35" s="26">
        <f>AK33+AK34</f>
        <v/>
      </c>
      <c r="AL35" s="26">
        <f>AL33+AL34</f>
        <v/>
      </c>
      <c r="AM35" s="26">
        <f>AM33+AM34</f>
        <v/>
      </c>
    </row>
    <row r="36">
      <c r="A36" s="20" t="inlineStr">
        <is>
          <t>Cash at start of month</t>
        </is>
      </c>
      <c r="B36" t="inlineStr">
        <is>
          <t>$</t>
        </is>
      </c>
      <c r="C36" s="6" t="inlineStr">
        <is>
          <t>Last month's closing cash</t>
        </is>
      </c>
      <c r="D36" s="27">
        <f>Assumptions!$B$7</f>
        <v/>
      </c>
      <c r="E36" s="27">
        <f>D37</f>
        <v/>
      </c>
      <c r="F36" s="27">
        <f>E37</f>
        <v/>
      </c>
      <c r="G36" s="27">
        <f>F37</f>
        <v/>
      </c>
      <c r="H36" s="27">
        <f>G37</f>
        <v/>
      </c>
      <c r="I36" s="27">
        <f>H37</f>
        <v/>
      </c>
      <c r="J36" s="27">
        <f>I37</f>
        <v/>
      </c>
      <c r="K36" s="27">
        <f>J37</f>
        <v/>
      </c>
      <c r="L36" s="27">
        <f>K37</f>
        <v/>
      </c>
      <c r="M36" s="27">
        <f>L37</f>
        <v/>
      </c>
      <c r="N36" s="27">
        <f>M37</f>
        <v/>
      </c>
      <c r="O36" s="27">
        <f>N37</f>
        <v/>
      </c>
      <c r="P36" s="27">
        <f>O37</f>
        <v/>
      </c>
      <c r="Q36" s="27">
        <f>P37</f>
        <v/>
      </c>
      <c r="R36" s="27">
        <f>Q37</f>
        <v/>
      </c>
      <c r="S36" s="27">
        <f>R37</f>
        <v/>
      </c>
      <c r="T36" s="27">
        <f>S37</f>
        <v/>
      </c>
      <c r="U36" s="27">
        <f>T37</f>
        <v/>
      </c>
      <c r="V36" s="27">
        <f>U37</f>
        <v/>
      </c>
      <c r="W36" s="27">
        <f>V37</f>
        <v/>
      </c>
      <c r="X36" s="27">
        <f>W37</f>
        <v/>
      </c>
      <c r="Y36" s="27">
        <f>X37</f>
        <v/>
      </c>
      <c r="Z36" s="27">
        <f>Y37</f>
        <v/>
      </c>
      <c r="AA36" s="27">
        <f>Z37</f>
        <v/>
      </c>
      <c r="AB36" s="27">
        <f>AA37</f>
        <v/>
      </c>
      <c r="AC36" s="27">
        <f>AB37</f>
        <v/>
      </c>
      <c r="AD36" s="27">
        <f>AC37</f>
        <v/>
      </c>
      <c r="AE36" s="27">
        <f>AD37</f>
        <v/>
      </c>
      <c r="AF36" s="27">
        <f>AE37</f>
        <v/>
      </c>
      <c r="AG36" s="27">
        <f>AF37</f>
        <v/>
      </c>
      <c r="AH36" s="27">
        <f>AG37</f>
        <v/>
      </c>
      <c r="AI36" s="27">
        <f>AH37</f>
        <v/>
      </c>
      <c r="AJ36" s="27">
        <f>AI37</f>
        <v/>
      </c>
      <c r="AK36" s="27">
        <f>AJ37</f>
        <v/>
      </c>
      <c r="AL36" s="27">
        <f>AK37</f>
        <v/>
      </c>
      <c r="AM36" s="27">
        <f>AL37</f>
        <v/>
      </c>
    </row>
    <row r="37">
      <c r="A37" s="24" t="inlineStr">
        <is>
          <t>Cash at end of month</t>
        </is>
      </c>
      <c r="B37" t="inlineStr">
        <is>
          <t>$</t>
        </is>
      </c>
      <c r="C37" s="6" t="inlineStr">
        <is>
          <t>Start + net cash flow</t>
        </is>
      </c>
      <c r="D37" s="26">
        <f>D36+D35</f>
        <v/>
      </c>
      <c r="E37" s="26">
        <f>E36+E35</f>
        <v/>
      </c>
      <c r="F37" s="26">
        <f>F36+F35</f>
        <v/>
      </c>
      <c r="G37" s="26">
        <f>G36+G35</f>
        <v/>
      </c>
      <c r="H37" s="26">
        <f>H36+H35</f>
        <v/>
      </c>
      <c r="I37" s="26">
        <f>I36+I35</f>
        <v/>
      </c>
      <c r="J37" s="26">
        <f>J36+J35</f>
        <v/>
      </c>
      <c r="K37" s="26">
        <f>K36+K35</f>
        <v/>
      </c>
      <c r="L37" s="26">
        <f>L36+L35</f>
        <v/>
      </c>
      <c r="M37" s="26">
        <f>M36+M35</f>
        <v/>
      </c>
      <c r="N37" s="26">
        <f>N36+N35</f>
        <v/>
      </c>
      <c r="O37" s="26">
        <f>O36+O35</f>
        <v/>
      </c>
      <c r="P37" s="26">
        <f>P36+P35</f>
        <v/>
      </c>
      <c r="Q37" s="26">
        <f>Q36+Q35</f>
        <v/>
      </c>
      <c r="R37" s="26">
        <f>R36+R35</f>
        <v/>
      </c>
      <c r="S37" s="26">
        <f>S36+S35</f>
        <v/>
      </c>
      <c r="T37" s="26">
        <f>T36+T35</f>
        <v/>
      </c>
      <c r="U37" s="26">
        <f>U36+U35</f>
        <v/>
      </c>
      <c r="V37" s="26">
        <f>V36+V35</f>
        <v/>
      </c>
      <c r="W37" s="26">
        <f>W36+W35</f>
        <v/>
      </c>
      <c r="X37" s="26">
        <f>X36+X35</f>
        <v/>
      </c>
      <c r="Y37" s="26">
        <f>Y36+Y35</f>
        <v/>
      </c>
      <c r="Z37" s="26">
        <f>Z36+Z35</f>
        <v/>
      </c>
      <c r="AA37" s="26">
        <f>AA36+AA35</f>
        <v/>
      </c>
      <c r="AB37" s="26">
        <f>AB36+AB35</f>
        <v/>
      </c>
      <c r="AC37" s="26">
        <f>AC36+AC35</f>
        <v/>
      </c>
      <c r="AD37" s="26">
        <f>AD36+AD35</f>
        <v/>
      </c>
      <c r="AE37" s="26">
        <f>AE36+AE35</f>
        <v/>
      </c>
      <c r="AF37" s="26">
        <f>AF36+AF35</f>
        <v/>
      </c>
      <c r="AG37" s="26">
        <f>AG36+AG35</f>
        <v/>
      </c>
      <c r="AH37" s="26">
        <f>AH36+AH35</f>
        <v/>
      </c>
      <c r="AI37" s="26">
        <f>AI36+AI35</f>
        <v/>
      </c>
      <c r="AJ37" s="26">
        <f>AJ36+AJ35</f>
        <v/>
      </c>
      <c r="AK37" s="26">
        <f>AK36+AK35</f>
        <v/>
      </c>
      <c r="AL37" s="26">
        <f>AL36+AL35</f>
        <v/>
      </c>
      <c r="AM37" s="26">
        <f>AM36+AM35</f>
        <v/>
      </c>
    </row>
    <row r="38">
      <c r="A38" s="20" t="inlineStr">
        <is>
          <t>Net burn</t>
        </is>
      </c>
      <c r="B38" t="inlineStr">
        <is>
          <t>$</t>
        </is>
      </c>
      <c r="C38" s="6" t="inlineStr">
        <is>
          <t>Cash used by operations (0 if cash positive)</t>
        </is>
      </c>
      <c r="D38" s="27">
        <f>MAX(0,-D33)</f>
        <v/>
      </c>
      <c r="E38" s="27">
        <f>MAX(0,-E33)</f>
        <v/>
      </c>
      <c r="F38" s="27">
        <f>MAX(0,-F33)</f>
        <v/>
      </c>
      <c r="G38" s="27">
        <f>MAX(0,-G33)</f>
        <v/>
      </c>
      <c r="H38" s="27">
        <f>MAX(0,-H33)</f>
        <v/>
      </c>
      <c r="I38" s="27">
        <f>MAX(0,-I33)</f>
        <v/>
      </c>
      <c r="J38" s="27">
        <f>MAX(0,-J33)</f>
        <v/>
      </c>
      <c r="K38" s="27">
        <f>MAX(0,-K33)</f>
        <v/>
      </c>
      <c r="L38" s="27">
        <f>MAX(0,-L33)</f>
        <v/>
      </c>
      <c r="M38" s="27">
        <f>MAX(0,-M33)</f>
        <v/>
      </c>
      <c r="N38" s="27">
        <f>MAX(0,-N33)</f>
        <v/>
      </c>
      <c r="O38" s="27">
        <f>MAX(0,-O33)</f>
        <v/>
      </c>
      <c r="P38" s="27">
        <f>MAX(0,-P33)</f>
        <v/>
      </c>
      <c r="Q38" s="27">
        <f>MAX(0,-Q33)</f>
        <v/>
      </c>
      <c r="R38" s="27">
        <f>MAX(0,-R33)</f>
        <v/>
      </c>
      <c r="S38" s="27">
        <f>MAX(0,-S33)</f>
        <v/>
      </c>
      <c r="T38" s="27">
        <f>MAX(0,-T33)</f>
        <v/>
      </c>
      <c r="U38" s="27">
        <f>MAX(0,-U33)</f>
        <v/>
      </c>
      <c r="V38" s="27">
        <f>MAX(0,-V33)</f>
        <v/>
      </c>
      <c r="W38" s="27">
        <f>MAX(0,-W33)</f>
        <v/>
      </c>
      <c r="X38" s="27">
        <f>MAX(0,-X33)</f>
        <v/>
      </c>
      <c r="Y38" s="27">
        <f>MAX(0,-Y33)</f>
        <v/>
      </c>
      <c r="Z38" s="27">
        <f>MAX(0,-Z33)</f>
        <v/>
      </c>
      <c r="AA38" s="27">
        <f>MAX(0,-AA33)</f>
        <v/>
      </c>
      <c r="AB38" s="27">
        <f>MAX(0,-AB33)</f>
        <v/>
      </c>
      <c r="AC38" s="27">
        <f>MAX(0,-AC33)</f>
        <v/>
      </c>
      <c r="AD38" s="27">
        <f>MAX(0,-AD33)</f>
        <v/>
      </c>
      <c r="AE38" s="27">
        <f>MAX(0,-AE33)</f>
        <v/>
      </c>
      <c r="AF38" s="27">
        <f>MAX(0,-AF33)</f>
        <v/>
      </c>
      <c r="AG38" s="27">
        <f>MAX(0,-AG33)</f>
        <v/>
      </c>
      <c r="AH38" s="27">
        <f>MAX(0,-AH33)</f>
        <v/>
      </c>
      <c r="AI38" s="27">
        <f>MAX(0,-AI33)</f>
        <v/>
      </c>
      <c r="AJ38" s="27">
        <f>MAX(0,-AJ33)</f>
        <v/>
      </c>
      <c r="AK38" s="27">
        <f>MAX(0,-AK33)</f>
        <v/>
      </c>
      <c r="AL38" s="27">
        <f>MAX(0,-AL33)</f>
        <v/>
      </c>
      <c r="AM38" s="27">
        <f>MAX(0,-AM33)</f>
        <v/>
      </c>
    </row>
    <row r="39">
      <c r="A39" s="20" t="inlineStr">
        <is>
          <t>Runway at this burn</t>
        </is>
      </c>
      <c r="B39" t="inlineStr">
        <is>
          <t>months</t>
        </is>
      </c>
      <c r="C39" s="6" t="inlineStr">
        <is>
          <t>Cash at end of month / net burn</t>
        </is>
      </c>
      <c r="D39" s="29">
        <f>IF(D38&gt;0,D37/D38,"n/a")</f>
        <v/>
      </c>
      <c r="E39" s="29">
        <f>IF(E38&gt;0,E37/E38,"n/a")</f>
        <v/>
      </c>
      <c r="F39" s="29">
        <f>IF(F38&gt;0,F37/F38,"n/a")</f>
        <v/>
      </c>
      <c r="G39" s="29">
        <f>IF(G38&gt;0,G37/G38,"n/a")</f>
        <v/>
      </c>
      <c r="H39" s="29">
        <f>IF(H38&gt;0,H37/H38,"n/a")</f>
        <v/>
      </c>
      <c r="I39" s="29">
        <f>IF(I38&gt;0,I37/I38,"n/a")</f>
        <v/>
      </c>
      <c r="J39" s="29">
        <f>IF(J38&gt;0,J37/J38,"n/a")</f>
        <v/>
      </c>
      <c r="K39" s="29">
        <f>IF(K38&gt;0,K37/K38,"n/a")</f>
        <v/>
      </c>
      <c r="L39" s="29">
        <f>IF(L38&gt;0,L37/L38,"n/a")</f>
        <v/>
      </c>
      <c r="M39" s="29">
        <f>IF(M38&gt;0,M37/M38,"n/a")</f>
        <v/>
      </c>
      <c r="N39" s="29">
        <f>IF(N38&gt;0,N37/N38,"n/a")</f>
        <v/>
      </c>
      <c r="O39" s="29">
        <f>IF(O38&gt;0,O37/O38,"n/a")</f>
        <v/>
      </c>
      <c r="P39" s="29">
        <f>IF(P38&gt;0,P37/P38,"n/a")</f>
        <v/>
      </c>
      <c r="Q39" s="29">
        <f>IF(Q38&gt;0,Q37/Q38,"n/a")</f>
        <v/>
      </c>
      <c r="R39" s="29">
        <f>IF(R38&gt;0,R37/R38,"n/a")</f>
        <v/>
      </c>
      <c r="S39" s="29">
        <f>IF(S38&gt;0,S37/S38,"n/a")</f>
        <v/>
      </c>
      <c r="T39" s="29">
        <f>IF(T38&gt;0,T37/T38,"n/a")</f>
        <v/>
      </c>
      <c r="U39" s="29">
        <f>IF(U38&gt;0,U37/U38,"n/a")</f>
        <v/>
      </c>
      <c r="V39" s="29">
        <f>IF(V38&gt;0,V37/V38,"n/a")</f>
        <v/>
      </c>
      <c r="W39" s="29">
        <f>IF(W38&gt;0,W37/W38,"n/a")</f>
        <v/>
      </c>
      <c r="X39" s="29">
        <f>IF(X38&gt;0,X37/X38,"n/a")</f>
        <v/>
      </c>
      <c r="Y39" s="29">
        <f>IF(Y38&gt;0,Y37/Y38,"n/a")</f>
        <v/>
      </c>
      <c r="Z39" s="29">
        <f>IF(Z38&gt;0,Z37/Z38,"n/a")</f>
        <v/>
      </c>
      <c r="AA39" s="29">
        <f>IF(AA38&gt;0,AA37/AA38,"n/a")</f>
        <v/>
      </c>
      <c r="AB39" s="29">
        <f>IF(AB38&gt;0,AB37/AB38,"n/a")</f>
        <v/>
      </c>
      <c r="AC39" s="29">
        <f>IF(AC38&gt;0,AC37/AC38,"n/a")</f>
        <v/>
      </c>
      <c r="AD39" s="29">
        <f>IF(AD38&gt;0,AD37/AD38,"n/a")</f>
        <v/>
      </c>
      <c r="AE39" s="29">
        <f>IF(AE38&gt;0,AE37/AE38,"n/a")</f>
        <v/>
      </c>
      <c r="AF39" s="29">
        <f>IF(AF38&gt;0,AF37/AF38,"n/a")</f>
        <v/>
      </c>
      <c r="AG39" s="29">
        <f>IF(AG38&gt;0,AG37/AG38,"n/a")</f>
        <v/>
      </c>
      <c r="AH39" s="29">
        <f>IF(AH38&gt;0,AH37/AH38,"n/a")</f>
        <v/>
      </c>
      <c r="AI39" s="29">
        <f>IF(AI38&gt;0,AI37/AI38,"n/a")</f>
        <v/>
      </c>
      <c r="AJ39" s="29">
        <f>IF(AJ38&gt;0,AJ37/AJ38,"n/a")</f>
        <v/>
      </c>
      <c r="AK39" s="29">
        <f>IF(AK38&gt;0,AK37/AK38,"n/a")</f>
        <v/>
      </c>
      <c r="AL39" s="29">
        <f>IF(AL38&gt;0,AL37/AL38,"n/a")</f>
        <v/>
      </c>
      <c r="AM39" s="29">
        <f>IF(AM38&gt;0,AM37/AM38,"n/a")</f>
        <v/>
      </c>
    </row>
    <row r="40">
      <c r="A40" s="8" t="inlineStr">
        <is>
          <t>Checks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9" t="n"/>
      <c r="AI40" s="9" t="n"/>
      <c r="AJ40" s="9" t="n"/>
      <c r="AK40" s="9" t="n"/>
      <c r="AL40" s="9" t="n"/>
      <c r="AM40" s="9" t="n"/>
    </row>
    <row r="41">
      <c r="A41" s="20" t="inlineStr">
        <is>
          <t>Cash below zero?</t>
        </is>
      </c>
      <c r="B41" t="inlineStr">
        <is>
          <t>1 = yes</t>
        </is>
      </c>
      <c r="C41" s="6" t="inlineStr">
        <is>
          <t>Flags the months you would run out</t>
        </is>
      </c>
      <c r="D41" s="22">
        <f>IF(D37&lt;0,1,0)</f>
        <v/>
      </c>
      <c r="E41" s="22">
        <f>IF(E37&lt;0,1,0)</f>
        <v/>
      </c>
      <c r="F41" s="22">
        <f>IF(F37&lt;0,1,0)</f>
        <v/>
      </c>
      <c r="G41" s="22">
        <f>IF(G37&lt;0,1,0)</f>
        <v/>
      </c>
      <c r="H41" s="22">
        <f>IF(H37&lt;0,1,0)</f>
        <v/>
      </c>
      <c r="I41" s="22">
        <f>IF(I37&lt;0,1,0)</f>
        <v/>
      </c>
      <c r="J41" s="22">
        <f>IF(J37&lt;0,1,0)</f>
        <v/>
      </c>
      <c r="K41" s="22">
        <f>IF(K37&lt;0,1,0)</f>
        <v/>
      </c>
      <c r="L41" s="22">
        <f>IF(L37&lt;0,1,0)</f>
        <v/>
      </c>
      <c r="M41" s="22">
        <f>IF(M37&lt;0,1,0)</f>
        <v/>
      </c>
      <c r="N41" s="22">
        <f>IF(N37&lt;0,1,0)</f>
        <v/>
      </c>
      <c r="O41" s="22">
        <f>IF(O37&lt;0,1,0)</f>
        <v/>
      </c>
      <c r="P41" s="22">
        <f>IF(P37&lt;0,1,0)</f>
        <v/>
      </c>
      <c r="Q41" s="22">
        <f>IF(Q37&lt;0,1,0)</f>
        <v/>
      </c>
      <c r="R41" s="22">
        <f>IF(R37&lt;0,1,0)</f>
        <v/>
      </c>
      <c r="S41" s="22">
        <f>IF(S37&lt;0,1,0)</f>
        <v/>
      </c>
      <c r="T41" s="22">
        <f>IF(T37&lt;0,1,0)</f>
        <v/>
      </c>
      <c r="U41" s="22">
        <f>IF(U37&lt;0,1,0)</f>
        <v/>
      </c>
      <c r="V41" s="22">
        <f>IF(V37&lt;0,1,0)</f>
        <v/>
      </c>
      <c r="W41" s="22">
        <f>IF(W37&lt;0,1,0)</f>
        <v/>
      </c>
      <c r="X41" s="22">
        <f>IF(X37&lt;0,1,0)</f>
        <v/>
      </c>
      <c r="Y41" s="22">
        <f>IF(Y37&lt;0,1,0)</f>
        <v/>
      </c>
      <c r="Z41" s="22">
        <f>IF(Z37&lt;0,1,0)</f>
        <v/>
      </c>
      <c r="AA41" s="22">
        <f>IF(AA37&lt;0,1,0)</f>
        <v/>
      </c>
      <c r="AB41" s="22">
        <f>IF(AB37&lt;0,1,0)</f>
        <v/>
      </c>
      <c r="AC41" s="22">
        <f>IF(AC37&lt;0,1,0)</f>
        <v/>
      </c>
      <c r="AD41" s="22">
        <f>IF(AD37&lt;0,1,0)</f>
        <v/>
      </c>
      <c r="AE41" s="22">
        <f>IF(AE37&lt;0,1,0)</f>
        <v/>
      </c>
      <c r="AF41" s="22">
        <f>IF(AF37&lt;0,1,0)</f>
        <v/>
      </c>
      <c r="AG41" s="22">
        <f>IF(AG37&lt;0,1,0)</f>
        <v/>
      </c>
      <c r="AH41" s="22">
        <f>IF(AH37&lt;0,1,0)</f>
        <v/>
      </c>
      <c r="AI41" s="22">
        <f>IF(AI37&lt;0,1,0)</f>
        <v/>
      </c>
      <c r="AJ41" s="22">
        <f>IF(AJ37&lt;0,1,0)</f>
        <v/>
      </c>
      <c r="AK41" s="22">
        <f>IF(AK37&lt;0,1,0)</f>
        <v/>
      </c>
      <c r="AL41" s="22">
        <f>IF(AL37&lt;0,1,0)</f>
        <v/>
      </c>
      <c r="AM41" s="22">
        <f>IF(AM37&lt;0,1,0)</f>
        <v/>
      </c>
    </row>
    <row r="42">
      <c r="A42" s="20" t="inlineStr">
        <is>
          <t>EBITDA positive?</t>
        </is>
      </c>
      <c r="B42" t="inlineStr">
        <is>
          <t>1 = yes</t>
        </is>
      </c>
      <c r="C42" s="6" t="inlineStr">
        <is>
          <t>Flags the months you make a profit</t>
        </is>
      </c>
      <c r="D42" s="22">
        <f>IF(D28&gt;0,1,0)</f>
        <v/>
      </c>
      <c r="E42" s="22">
        <f>IF(E28&gt;0,1,0)</f>
        <v/>
      </c>
      <c r="F42" s="22">
        <f>IF(F28&gt;0,1,0)</f>
        <v/>
      </c>
      <c r="G42" s="22">
        <f>IF(G28&gt;0,1,0)</f>
        <v/>
      </c>
      <c r="H42" s="22">
        <f>IF(H28&gt;0,1,0)</f>
        <v/>
      </c>
      <c r="I42" s="22">
        <f>IF(I28&gt;0,1,0)</f>
        <v/>
      </c>
      <c r="J42" s="22">
        <f>IF(J28&gt;0,1,0)</f>
        <v/>
      </c>
      <c r="K42" s="22">
        <f>IF(K28&gt;0,1,0)</f>
        <v/>
      </c>
      <c r="L42" s="22">
        <f>IF(L28&gt;0,1,0)</f>
        <v/>
      </c>
      <c r="M42" s="22">
        <f>IF(M28&gt;0,1,0)</f>
        <v/>
      </c>
      <c r="N42" s="22">
        <f>IF(N28&gt;0,1,0)</f>
        <v/>
      </c>
      <c r="O42" s="22">
        <f>IF(O28&gt;0,1,0)</f>
        <v/>
      </c>
      <c r="P42" s="22">
        <f>IF(P28&gt;0,1,0)</f>
        <v/>
      </c>
      <c r="Q42" s="22">
        <f>IF(Q28&gt;0,1,0)</f>
        <v/>
      </c>
      <c r="R42" s="22">
        <f>IF(R28&gt;0,1,0)</f>
        <v/>
      </c>
      <c r="S42" s="22">
        <f>IF(S28&gt;0,1,0)</f>
        <v/>
      </c>
      <c r="T42" s="22">
        <f>IF(T28&gt;0,1,0)</f>
        <v/>
      </c>
      <c r="U42" s="22">
        <f>IF(U28&gt;0,1,0)</f>
        <v/>
      </c>
      <c r="V42" s="22">
        <f>IF(V28&gt;0,1,0)</f>
        <v/>
      </c>
      <c r="W42" s="22">
        <f>IF(W28&gt;0,1,0)</f>
        <v/>
      </c>
      <c r="X42" s="22">
        <f>IF(X28&gt;0,1,0)</f>
        <v/>
      </c>
      <c r="Y42" s="22">
        <f>IF(Y28&gt;0,1,0)</f>
        <v/>
      </c>
      <c r="Z42" s="22">
        <f>IF(Z28&gt;0,1,0)</f>
        <v/>
      </c>
      <c r="AA42" s="22">
        <f>IF(AA28&gt;0,1,0)</f>
        <v/>
      </c>
      <c r="AB42" s="22">
        <f>IF(AB28&gt;0,1,0)</f>
        <v/>
      </c>
      <c r="AC42" s="22">
        <f>IF(AC28&gt;0,1,0)</f>
        <v/>
      </c>
      <c r="AD42" s="22">
        <f>IF(AD28&gt;0,1,0)</f>
        <v/>
      </c>
      <c r="AE42" s="22">
        <f>IF(AE28&gt;0,1,0)</f>
        <v/>
      </c>
      <c r="AF42" s="22">
        <f>IF(AF28&gt;0,1,0)</f>
        <v/>
      </c>
      <c r="AG42" s="22">
        <f>IF(AG28&gt;0,1,0)</f>
        <v/>
      </c>
      <c r="AH42" s="22">
        <f>IF(AH28&gt;0,1,0)</f>
        <v/>
      </c>
      <c r="AI42" s="22">
        <f>IF(AI28&gt;0,1,0)</f>
        <v/>
      </c>
      <c r="AJ42" s="22">
        <f>IF(AJ28&gt;0,1,0)</f>
        <v/>
      </c>
      <c r="AK42" s="22">
        <f>IF(AK28&gt;0,1,0)</f>
        <v/>
      </c>
      <c r="AL42" s="22">
        <f>IF(AL28&gt;0,1,0)</f>
        <v/>
      </c>
      <c r="AM42" s="22">
        <f>IF(AM28&gt;0,1,0)</f>
        <v/>
      </c>
    </row>
    <row r="43">
      <c r="A43" s="20" t="inlineStr">
        <is>
          <t>Cash check</t>
        </is>
      </c>
      <c r="B43" t="inlineStr">
        <is>
          <t>should be 0</t>
        </is>
      </c>
      <c r="C43" s="6" t="inlineStr">
        <is>
          <t>Closing cash - (opening cash + all cash flows so far)</t>
        </is>
      </c>
      <c r="D43" s="30">
        <f>ROUND(D37-(Assumptions!$B$7+SUM($D$35:D35)),2)</f>
        <v/>
      </c>
      <c r="E43" s="30">
        <f>ROUND(E37-(Assumptions!$B$7+SUM($D$35:E35)),2)</f>
        <v/>
      </c>
      <c r="F43" s="30">
        <f>ROUND(F37-(Assumptions!$B$7+SUM($D$35:F35)),2)</f>
        <v/>
      </c>
      <c r="G43" s="30">
        <f>ROUND(G37-(Assumptions!$B$7+SUM($D$35:G35)),2)</f>
        <v/>
      </c>
      <c r="H43" s="30">
        <f>ROUND(H37-(Assumptions!$B$7+SUM($D$35:H35)),2)</f>
        <v/>
      </c>
      <c r="I43" s="30">
        <f>ROUND(I37-(Assumptions!$B$7+SUM($D$35:I35)),2)</f>
        <v/>
      </c>
      <c r="J43" s="30">
        <f>ROUND(J37-(Assumptions!$B$7+SUM($D$35:J35)),2)</f>
        <v/>
      </c>
      <c r="K43" s="30">
        <f>ROUND(K37-(Assumptions!$B$7+SUM($D$35:K35)),2)</f>
        <v/>
      </c>
      <c r="L43" s="30">
        <f>ROUND(L37-(Assumptions!$B$7+SUM($D$35:L35)),2)</f>
        <v/>
      </c>
      <c r="M43" s="30">
        <f>ROUND(M37-(Assumptions!$B$7+SUM($D$35:M35)),2)</f>
        <v/>
      </c>
      <c r="N43" s="30">
        <f>ROUND(N37-(Assumptions!$B$7+SUM($D$35:N35)),2)</f>
        <v/>
      </c>
      <c r="O43" s="30">
        <f>ROUND(O37-(Assumptions!$B$7+SUM($D$35:O35)),2)</f>
        <v/>
      </c>
      <c r="P43" s="30">
        <f>ROUND(P37-(Assumptions!$B$7+SUM($D$35:P35)),2)</f>
        <v/>
      </c>
      <c r="Q43" s="30">
        <f>ROUND(Q37-(Assumptions!$B$7+SUM($D$35:Q35)),2)</f>
        <v/>
      </c>
      <c r="R43" s="30">
        <f>ROUND(R37-(Assumptions!$B$7+SUM($D$35:R35)),2)</f>
        <v/>
      </c>
      <c r="S43" s="30">
        <f>ROUND(S37-(Assumptions!$B$7+SUM($D$35:S35)),2)</f>
        <v/>
      </c>
      <c r="T43" s="30">
        <f>ROUND(T37-(Assumptions!$B$7+SUM($D$35:T35)),2)</f>
        <v/>
      </c>
      <c r="U43" s="30">
        <f>ROUND(U37-(Assumptions!$B$7+SUM($D$35:U35)),2)</f>
        <v/>
      </c>
      <c r="V43" s="30">
        <f>ROUND(V37-(Assumptions!$B$7+SUM($D$35:V35)),2)</f>
        <v/>
      </c>
      <c r="W43" s="30">
        <f>ROUND(W37-(Assumptions!$B$7+SUM($D$35:W35)),2)</f>
        <v/>
      </c>
      <c r="X43" s="30">
        <f>ROUND(X37-(Assumptions!$B$7+SUM($D$35:X35)),2)</f>
        <v/>
      </c>
      <c r="Y43" s="30">
        <f>ROUND(Y37-(Assumptions!$B$7+SUM($D$35:Y35)),2)</f>
        <v/>
      </c>
      <c r="Z43" s="30">
        <f>ROUND(Z37-(Assumptions!$B$7+SUM($D$35:Z35)),2)</f>
        <v/>
      </c>
      <c r="AA43" s="30">
        <f>ROUND(AA37-(Assumptions!$B$7+SUM($D$35:AA35)),2)</f>
        <v/>
      </c>
      <c r="AB43" s="30">
        <f>ROUND(AB37-(Assumptions!$B$7+SUM($D$35:AB35)),2)</f>
        <v/>
      </c>
      <c r="AC43" s="30">
        <f>ROUND(AC37-(Assumptions!$B$7+SUM($D$35:AC35)),2)</f>
        <v/>
      </c>
      <c r="AD43" s="30">
        <f>ROUND(AD37-(Assumptions!$B$7+SUM($D$35:AD35)),2)</f>
        <v/>
      </c>
      <c r="AE43" s="30">
        <f>ROUND(AE37-(Assumptions!$B$7+SUM($D$35:AE35)),2)</f>
        <v/>
      </c>
      <c r="AF43" s="30">
        <f>ROUND(AF37-(Assumptions!$B$7+SUM($D$35:AF35)),2)</f>
        <v/>
      </c>
      <c r="AG43" s="30">
        <f>ROUND(AG37-(Assumptions!$B$7+SUM($D$35:AG35)),2)</f>
        <v/>
      </c>
      <c r="AH43" s="30">
        <f>ROUND(AH37-(Assumptions!$B$7+SUM($D$35:AH35)),2)</f>
        <v/>
      </c>
      <c r="AI43" s="30">
        <f>ROUND(AI37-(Assumptions!$B$7+SUM($D$35:AI35)),2)</f>
        <v/>
      </c>
      <c r="AJ43" s="30">
        <f>ROUND(AJ37-(Assumptions!$B$7+SUM($D$35:AJ35)),2)</f>
        <v/>
      </c>
      <c r="AK43" s="30">
        <f>ROUND(AK37-(Assumptions!$B$7+SUM($D$35:AK35)),2)</f>
        <v/>
      </c>
      <c r="AL43" s="30">
        <f>ROUND(AL37-(Assumptions!$B$7+SUM($D$35:AL35)),2)</f>
        <v/>
      </c>
      <c r="AM43" s="30">
        <f>ROUND(AM37-(Assumptions!$B$7+SUM($D$35:AM35)),2)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14" customWidth="1" min="4" max="4"/>
    <col width="14" customWidth="1" min="5" max="5"/>
    <col width="50" customWidth="1" min="6" max="6"/>
  </cols>
  <sheetData>
    <row r="1">
      <c r="A1" s="5" t="inlineStr">
        <is>
          <t>Summary: the SaaS example by year</t>
        </is>
      </c>
    </row>
    <row r="2">
      <c r="A2" s="6" t="inlineStr">
        <is>
          <t>Every number is a formula. Year 1 = months 1-12 of the Monthly model.</t>
        </is>
      </c>
    </row>
    <row r="4">
      <c r="A4" s="7" t="inlineStr">
        <is>
          <t>Metric</t>
        </is>
      </c>
      <c r="B4" s="7" t="inlineStr">
        <is>
          <t>Unit</t>
        </is>
      </c>
      <c r="C4" s="31" t="n">
        <v>1</v>
      </c>
      <c r="D4" s="31" t="n">
        <v>2</v>
      </c>
      <c r="E4" s="31" t="n">
        <v>3</v>
      </c>
      <c r="F4" s="7" t="inlineStr">
        <is>
          <t>How it is calculated</t>
        </is>
      </c>
    </row>
    <row r="5">
      <c r="A5" s="24" t="inlineStr">
        <is>
          <t>Revenue</t>
        </is>
      </c>
      <c r="B5" t="inlineStr">
        <is>
          <t>$</t>
        </is>
      </c>
      <c r="C5" s="27">
        <f>SUMIF('Monthly model'!$D$6:$AM$6,C$4,'Monthly model'!$D$14:$AM$14)</f>
        <v/>
      </c>
      <c r="D5" s="27">
        <f>SUMIF('Monthly model'!$D$6:$AM$6,D$4,'Monthly model'!$D$14:$AM$14)</f>
        <v/>
      </c>
      <c r="E5" s="27">
        <f>SUMIF('Monthly model'!$D$6:$AM$6,E$4,'Monthly model'!$D$14:$AM$14)</f>
        <v/>
      </c>
      <c r="F5" s="6" t="inlineStr">
        <is>
          <t>Sum of monthly revenue</t>
        </is>
      </c>
    </row>
    <row r="6">
      <c r="A6" s="20" t="inlineStr">
        <is>
          <t>Gross profit</t>
        </is>
      </c>
      <c r="B6" t="inlineStr">
        <is>
          <t>$</t>
        </is>
      </c>
      <c r="C6" s="27">
        <f>SUMIF('Monthly model'!$D$6:$AM$6,C$4,'Monthly model'!$D$25:$AM$25)</f>
        <v/>
      </c>
      <c r="D6" s="27">
        <f>SUMIF('Monthly model'!$D$6:$AM$6,D$4,'Monthly model'!$D$25:$AM$25)</f>
        <v/>
      </c>
      <c r="E6" s="27">
        <f>SUMIF('Monthly model'!$D$6:$AM$6,E$4,'Monthly model'!$D$25:$AM$25)</f>
        <v/>
      </c>
      <c r="F6" s="6" t="inlineStr">
        <is>
          <t>Sum of monthly gross profit</t>
        </is>
      </c>
    </row>
    <row r="7">
      <c r="A7" s="20" t="inlineStr">
        <is>
          <t>Gross margin</t>
        </is>
      </c>
      <c r="B7" t="inlineStr">
        <is>
          <t>%</t>
        </is>
      </c>
      <c r="C7" s="28">
        <f>IF(C5=0,0,C6/C5)</f>
        <v/>
      </c>
      <c r="D7" s="28">
        <f>IF(D5=0,0,D6/D5)</f>
        <v/>
      </c>
      <c r="E7" s="28">
        <f>IF(E5=0,0,E6/E5)</f>
        <v/>
      </c>
      <c r="F7" s="6" t="inlineStr">
        <is>
          <t>Gross profit / revenue</t>
        </is>
      </c>
    </row>
    <row r="8">
      <c r="A8" s="20" t="inlineStr">
        <is>
          <t>Operating costs</t>
        </is>
      </c>
      <c r="B8" t="inlineStr">
        <is>
          <t>$</t>
        </is>
      </c>
      <c r="C8" s="27">
        <f>SUMIF('Monthly model'!$D$6:$AM$6,C$4,'Monthly model'!$D$22:$AM$22)</f>
        <v/>
      </c>
      <c r="D8" s="27">
        <f>SUMIF('Monthly model'!$D$6:$AM$6,D$4,'Monthly model'!$D$22:$AM$22)</f>
        <v/>
      </c>
      <c r="E8" s="27">
        <f>SUMIF('Monthly model'!$D$6:$AM$6,E$4,'Monthly model'!$D$22:$AM$22)</f>
        <v/>
      </c>
      <c r="F8" s="6" t="inlineStr">
        <is>
          <t>Sum of monthly operating costs</t>
        </is>
      </c>
    </row>
    <row r="9">
      <c r="A9" s="24" t="inlineStr">
        <is>
          <t>EBITDA</t>
        </is>
      </c>
      <c r="B9" t="inlineStr">
        <is>
          <t>$</t>
        </is>
      </c>
      <c r="C9" s="27">
        <f>SUMIF('Monthly model'!$D$6:$AM$6,C$4,'Monthly model'!$D$28:$AM$28)</f>
        <v/>
      </c>
      <c r="D9" s="27">
        <f>SUMIF('Monthly model'!$D$6:$AM$6,D$4,'Monthly model'!$D$28:$AM$28)</f>
        <v/>
      </c>
      <c r="E9" s="27">
        <f>SUMIF('Monthly model'!$D$6:$AM$6,E$4,'Monthly model'!$D$28:$AM$28)</f>
        <v/>
      </c>
      <c r="F9" s="6" t="inlineStr">
        <is>
          <t>Sum of monthly EBITDA</t>
        </is>
      </c>
    </row>
    <row r="10">
      <c r="A10" s="20" t="inlineStr">
        <is>
          <t>EBITDA margin</t>
        </is>
      </c>
      <c r="B10" t="inlineStr">
        <is>
          <t>%</t>
        </is>
      </c>
      <c r="C10" s="28">
        <f>IF(C5=0,0,C9/C5)</f>
        <v/>
      </c>
      <c r="D10" s="28">
        <f>IF(D5=0,0,D9/D5)</f>
        <v/>
      </c>
      <c r="E10" s="28">
        <f>IF(E5=0,0,E9/E5)</f>
        <v/>
      </c>
      <c r="F10" s="6" t="inlineStr">
        <is>
          <t>EBITDA / revenue</t>
        </is>
      </c>
    </row>
    <row r="11">
      <c r="A11" s="20" t="inlineStr">
        <is>
          <t>Customers at year end</t>
        </is>
      </c>
      <c r="B11" t="inlineStr">
        <is>
          <t>customers</t>
        </is>
      </c>
      <c r="C11" s="23">
        <f>INDEX('Monthly model'!$D$11:$AM$11,1,C$4*12)</f>
        <v/>
      </c>
      <c r="D11" s="23">
        <f>INDEX('Monthly model'!$D$11:$AM$11,1,D$4*12)</f>
        <v/>
      </c>
      <c r="E11" s="23">
        <f>INDEX('Monthly model'!$D$11:$AM$11,1,E$4*12)</f>
        <v/>
      </c>
      <c r="F11" s="6" t="inlineStr">
        <is>
          <t>Month 12, 24 or 36</t>
        </is>
      </c>
    </row>
    <row r="12">
      <c r="A12" s="20" t="inlineStr">
        <is>
          <t>ARR at year end</t>
        </is>
      </c>
      <c r="B12" t="inlineStr">
        <is>
          <t>$</t>
        </is>
      </c>
      <c r="C12" s="27">
        <f>INDEX('Monthly model'!$D$15:$AM$15,1,C$4*12)</f>
        <v/>
      </c>
      <c r="D12" s="27">
        <f>INDEX('Monthly model'!$D$15:$AM$15,1,D$4*12)</f>
        <v/>
      </c>
      <c r="E12" s="27">
        <f>INDEX('Monthly model'!$D$15:$AM$15,1,E$4*12)</f>
        <v/>
      </c>
      <c r="F12" s="6" t="inlineStr">
        <is>
          <t>Month 12, 24 or 36</t>
        </is>
      </c>
    </row>
    <row r="13">
      <c r="A13" s="20" t="inlineStr">
        <is>
          <t>Headcount at year end</t>
        </is>
      </c>
      <c r="B13" t="inlineStr">
        <is>
          <t>people</t>
        </is>
      </c>
      <c r="C13" s="23">
        <f>INDEX('Monthly model'!$D$18:$AM$18,1,C$4*12)</f>
        <v/>
      </c>
      <c r="D13" s="23">
        <f>INDEX('Monthly model'!$D$18:$AM$18,1,D$4*12)</f>
        <v/>
      </c>
      <c r="E13" s="23">
        <f>INDEX('Monthly model'!$D$18:$AM$18,1,E$4*12)</f>
        <v/>
      </c>
      <c r="F13" s="6" t="inlineStr">
        <is>
          <t>Month 12, 24 or 36</t>
        </is>
      </c>
    </row>
    <row r="14">
      <c r="A14" s="20" t="inlineStr">
        <is>
          <t>Net burn in the year</t>
        </is>
      </c>
      <c r="B14" t="inlineStr">
        <is>
          <t>$</t>
        </is>
      </c>
      <c r="C14" s="27">
        <f>SUMIF('Monthly model'!$D$6:$AM$6,C$4,'Monthly model'!$D$38:$AM$38)</f>
        <v/>
      </c>
      <c r="D14" s="27">
        <f>SUMIF('Monthly model'!$D$6:$AM$6,D$4,'Monthly model'!$D$38:$AM$38)</f>
        <v/>
      </c>
      <c r="E14" s="27">
        <f>SUMIF('Monthly model'!$D$6:$AM$6,E$4,'Monthly model'!$D$38:$AM$38)</f>
        <v/>
      </c>
      <c r="F14" s="6" t="inlineStr">
        <is>
          <t>Sum of monthly net burn</t>
        </is>
      </c>
    </row>
    <row r="15">
      <c r="A15" s="20" t="inlineStr">
        <is>
          <t>Equity raised</t>
        </is>
      </c>
      <c r="B15" t="inlineStr">
        <is>
          <t>$</t>
        </is>
      </c>
      <c r="C15" s="27">
        <f>SUMIF('Monthly model'!$D$6:$AM$6,C$4,'Monthly model'!$D$34:$AM$34)</f>
        <v/>
      </c>
      <c r="D15" s="27">
        <f>SUMIF('Monthly model'!$D$6:$AM$6,D$4,'Monthly model'!$D$34:$AM$34)</f>
        <v/>
      </c>
      <c r="E15" s="27">
        <f>SUMIF('Monthly model'!$D$6:$AM$6,E$4,'Monthly model'!$D$34:$AM$34)</f>
        <v/>
      </c>
      <c r="F15" s="6" t="inlineStr">
        <is>
          <t>The round, in its year</t>
        </is>
      </c>
    </row>
    <row r="16">
      <c r="A16" s="24" t="inlineStr">
        <is>
          <t>Cash at year end</t>
        </is>
      </c>
      <c r="B16" t="inlineStr">
        <is>
          <t>$</t>
        </is>
      </c>
      <c r="C16" s="27">
        <f>INDEX('Monthly model'!$D$37:$AM$37,1,C$4*12)</f>
        <v/>
      </c>
      <c r="D16" s="27">
        <f>INDEX('Monthly model'!$D$37:$AM$37,1,D$4*12)</f>
        <v/>
      </c>
      <c r="E16" s="27">
        <f>INDEX('Monthly model'!$D$37:$AM$37,1,E$4*12)</f>
        <v/>
      </c>
      <c r="F16" s="6" t="inlineStr">
        <is>
          <t>Month 12, 24 or 36</t>
        </is>
      </c>
    </row>
    <row r="17">
      <c r="A17" s="20" t="inlineStr">
        <is>
          <t>Burn multiple</t>
        </is>
      </c>
      <c r="B17" t="inlineStr">
        <is>
          <t>x</t>
        </is>
      </c>
      <c r="C17" s="29">
        <f>IF((C12-Assumptions!$B$11*Assumptions!$B$15*12)&gt;0,C14/(C12-Assumptions!$B$11*Assumptions!$B$15*12),"n/a")</f>
        <v/>
      </c>
      <c r="D17" s="29">
        <f>IF((D12-C12)&gt;0,D14/(D12-C12),"n/a")</f>
        <v/>
      </c>
      <c r="E17" s="29">
        <f>IF((E12-D12)&gt;0,E14/(E12-D12),"n/a")</f>
        <v/>
      </c>
      <c r="F17" s="6" t="inlineStr">
        <is>
          <t>Net burn / ARR added in the year (lower is better)</t>
        </is>
      </c>
    </row>
    <row r="19">
      <c r="A19" s="8" t="inlineStr">
        <is>
          <t>Key outputs</t>
        </is>
      </c>
      <c r="B19" s="9" t="n"/>
      <c r="C19" s="9" t="n"/>
      <c r="D19" s="9" t="n"/>
      <c r="E19" s="9" t="n"/>
      <c r="F19" s="9" t="n"/>
    </row>
    <row r="20">
      <c r="A20" s="24" t="inlineStr">
        <is>
          <t>Lowest cash balance</t>
        </is>
      </c>
      <c r="B20" t="inlineStr">
        <is>
          <t>$</t>
        </is>
      </c>
      <c r="C20" s="32">
        <f>MIN('Monthly model'!$D$37:$AM$37)</f>
        <v/>
      </c>
      <c r="F20" s="6" t="inlineStr">
        <is>
          <t>The tightest month in the plan</t>
        </is>
      </c>
    </row>
    <row r="21">
      <c r="A21" s="24" t="inlineStr">
        <is>
          <t>Month of the lowest cash balance</t>
        </is>
      </c>
      <c r="B21" t="inlineStr">
        <is>
          <t>month</t>
        </is>
      </c>
      <c r="C21" s="33">
        <f>MATCH(C20,'Monthly model'!$D$37:$AM$37,0)</f>
        <v/>
      </c>
      <c r="F21" s="6" t="inlineStr">
        <is>
          <t>Month number on the Monthly model</t>
        </is>
      </c>
    </row>
    <row r="22">
      <c r="A22" s="24" t="inlineStr">
        <is>
          <t>First month the cash runs out</t>
        </is>
      </c>
      <c r="B22" t="inlineStr">
        <is>
          <t>month</t>
        </is>
      </c>
      <c r="C22" s="33">
        <f>IFERROR(MATCH(1,'Monthly model'!$D$41:$AM$41,0),"Never")</f>
        <v/>
      </c>
      <c r="F22" s="6" t="inlineStr">
        <is>
          <t>Raise more, or sooner, before this month</t>
        </is>
      </c>
    </row>
    <row r="23">
      <c r="A23" s="24" t="inlineStr">
        <is>
          <t>First month with positive EBITDA</t>
        </is>
      </c>
      <c r="B23" t="inlineStr">
        <is>
          <t>month</t>
        </is>
      </c>
      <c r="C23" s="33">
        <f>IFERROR(MATCH(1,'Monthly model'!$D$42:$AM$42,0),"Not yet")</f>
        <v/>
      </c>
      <c r="F23" s="6" t="inlineStr">
        <is>
          <t>When the company starts to make money</t>
        </is>
      </c>
    </row>
    <row r="24">
      <c r="A24" s="24" t="inlineStr">
        <is>
          <t>Model checks</t>
        </is>
      </c>
      <c r="B24" t="inlineStr"/>
      <c r="C24" s="34">
        <f>IF(SUMPRODUCT(ABS('Monthly model'!$D$43:$AM$43))=0,"OK","Check the model")</f>
        <v/>
      </c>
      <c r="F24" s="6" t="inlineStr">
        <is>
          <t>All cash checks are 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Waveup</dc:creator>
  <dc:title xmlns:dc="http://purl.org/dc/elements/1.1/">Financial model example: SaaS startup (fictional)</dc:title>
  <dcterms:created xmlns:dcterms="http://purl.org/dc/terms/" xmlns:xsi="http://www.w3.org/2001/XMLSchema-instance" xsi:type="dcterms:W3CDTF">2026-10-16T19:08:40Z</dcterms:created>
  <dcterms:modified xmlns:dcterms="http://purl.org/dc/terms/" xmlns:xsi="http://www.w3.org/2001/XMLSchema-instance" xsi:type="dcterms:W3CDTF">2026-10-16T19:08:40Z</dcterms:modified>
</cp:coreProperties>
</file>