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rata calculator" sheetId="1" state="visible" r:id="rId1"/>
    <sheet xmlns:r="http://schemas.openxmlformats.org/officeDocument/2006/relationships" name="SAFE side letter" sheetId="2" state="visible" r:id="rId2"/>
    <sheet xmlns:r="http://schemas.openxmlformats.org/officeDocument/2006/relationships" name="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171417"/>
      <sz val="18"/>
    </font>
    <font>
      <name val="Calibri"/>
      <i val="1"/>
      <color rgb="005C5870"/>
      <sz val="10"/>
    </font>
    <font>
      <name val="Calibri"/>
      <b val="1"/>
      <color rgb="00FFFFFF"/>
      <sz val="10.5"/>
    </font>
    <font>
      <name val="Calibri"/>
      <color rgb="00171417"/>
      <sz val="11"/>
    </font>
    <font>
      <name val="Calibri"/>
      <b val="1"/>
      <color rgb="00171417"/>
      <sz val="11"/>
    </font>
    <font>
      <name val="Calibri"/>
      <b val="1"/>
      <color rgb="007963E9"/>
      <sz val="11"/>
    </font>
  </fonts>
  <fills count="6">
    <fill>
      <patternFill/>
    </fill>
    <fill>
      <patternFill patternType="gray125"/>
    </fill>
    <fill>
      <patternFill patternType="solid">
        <fgColor rgb="007963E9"/>
      </patternFill>
    </fill>
    <fill>
      <patternFill patternType="solid">
        <fgColor rgb="00E2FB70"/>
      </patternFill>
    </fill>
    <fill>
      <patternFill patternType="solid">
        <fgColor rgb="004D396F"/>
      </patternFill>
    </fill>
    <fill>
      <patternFill patternType="solid">
        <fgColor rgb="00F3F1FB"/>
      </patternFill>
    </fill>
  </fills>
  <borders count="2">
    <border>
      <left/>
      <right/>
      <top/>
      <bottom/>
      <diagonal/>
    </border>
    <border>
      <left style="thin">
        <color rgb="00DCDAE6"/>
      </left>
      <right style="thin">
        <color rgb="00DCDAE6"/>
      </right>
      <top style="thin">
        <color rgb="00DCDAE6"/>
      </top>
      <bottom style="thin">
        <color rgb="00DCDAE6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0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5" fillId="0" borderId="1" pivotButton="0" quotePrefix="0" xfId="0"/>
    <xf numFmtId="166" fontId="5" fillId="0" borderId="1" pivotButton="0" quotePrefix="0" xfId="0"/>
    <xf numFmtId="0" fontId="3" fillId="4" borderId="1" applyAlignment="1" pivotButton="0" quotePrefix="0" xfId="0">
      <alignment vertical="center" wrapText="1"/>
    </xf>
    <xf numFmtId="0" fontId="4" fillId="3" borderId="1" pivotButton="0" quotePrefix="0" xfId="0"/>
    <xf numFmtId="3" fontId="4" fillId="3" borderId="1" pivotButton="0" quotePrefix="0" xfId="0"/>
    <xf numFmtId="165" fontId="4" fillId="0" borderId="1" pivotButton="0" quotePrefix="0" xfId="0"/>
    <xf numFmtId="0" fontId="4" fillId="3" borderId="1" applyAlignment="1" pivotButton="0" quotePrefix="0" xfId="0">
      <alignment horizontal="center"/>
    </xf>
    <xf numFmtId="9" fontId="4" fillId="3" borderId="1" pivotButton="0" quotePrefix="0" xfId="0"/>
    <xf numFmtId="0" fontId="5" fillId="5" borderId="1" pivotButton="0" quotePrefix="0" xfId="0"/>
    <xf numFmtId="3" fontId="5" fillId="5" borderId="1" pivotButton="0" quotePrefix="0" xfId="0"/>
    <xf numFmtId="165" fontId="5" fillId="5" borderId="1" pivotButton="0" quotePrefix="0" xfId="0"/>
    <xf numFmtId="0" fontId="4" fillId="5" borderId="1" pivotButton="0" quotePrefix="0" xfId="0"/>
    <xf numFmtId="0" fontId="4" fillId="4" borderId="1" pivotButton="0" quotePrefix="0" xfId="0"/>
    <xf numFmtId="3" fontId="4" fillId="0" borderId="1" pivotButton="0" quotePrefix="0" xfId="0"/>
    <xf numFmtId="164" fontId="5" fillId="0" borderId="1" pivotButton="0" quotePrefix="0" xfId="0"/>
    <xf numFmtId="164" fontId="4" fillId="0" borderId="1" pivotButton="0" quotePrefix="0" xfId="0"/>
    <xf numFmtId="165" fontId="5" fillId="0" borderId="1" pivotButton="0" quotePrefix="0" xfId="0"/>
    <xf numFmtId="0" fontId="4" fillId="0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3" fontId="5" fillId="0" borderId="1" pivotButton="0" quotePrefix="0" xfId="0"/>
    <xf numFmtId="164" fontId="5" fillId="5" borderId="1" pivotButton="0" quotePrefix="0" xfId="0"/>
    <xf numFmtId="9" fontId="5" fillId="0" borderId="1" pivotButton="0" quotePrefix="0" xfId="0"/>
    <xf numFmtId="0" fontId="4" fillId="0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963E9"/>
    <outlinePr summaryBelow="1" summaryRight="1"/>
    <pageSetUpPr fitToPage="1"/>
  </sheetPr>
  <dimension ref="A1:G5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22" customWidth="1" min="5" max="5"/>
    <col width="18" customWidth="1" min="6" max="6"/>
    <col width="18" customWidth="1" min="7" max="7"/>
  </cols>
  <sheetData>
    <row r="1">
      <c r="A1" s="1" t="inlineStr">
        <is>
          <t>PRO RATA CALCULATOR</t>
        </is>
      </c>
    </row>
    <row r="2">
      <c r="A2" s="2" t="inlineStr">
        <is>
          <t>Template by Waveup (waveup.com/blog/pro-rata-rights). Fill in the lime cells; everything else calculates.</t>
        </is>
      </c>
    </row>
    <row r="3" ht="28" customHeight="1">
      <c r="A3" s="2" t="inlineStr">
        <is>
          <t>Fully diluted basis: count every share, option and pool share. One price for every new share, no option pool top-up. Put the founders in the first row. Not legal advice.</t>
        </is>
      </c>
    </row>
    <row r="5" ht="21" customHeight="1">
      <c r="A5" s="3" t="inlineStr">
        <is>
          <t>THE ROUND</t>
        </is>
      </c>
    </row>
    <row r="6">
      <c r="A6" s="4" t="inlineStr">
        <is>
          <t>Pre-money valuation ($)</t>
        </is>
      </c>
      <c r="B6" s="5" t="n">
        <v>32000000</v>
      </c>
    </row>
    <row r="7">
      <c r="A7" s="4" t="inlineStr">
        <is>
          <t>Round size, if it stays fixed ($)</t>
        </is>
      </c>
      <c r="B7" s="5" t="n">
        <v>8000000</v>
      </c>
    </row>
    <row r="8">
      <c r="A8" s="4" t="inlineStr">
        <is>
          <t>The lead's target stake after the round</t>
        </is>
      </c>
      <c r="B8" s="6" t="n">
        <v>0.2</v>
      </c>
    </row>
    <row r="9">
      <c r="A9" s="7" t="inlineStr">
        <is>
          <t>Price per share ($)</t>
        </is>
      </c>
      <c r="B9" s="8">
        <f>IF(B21&gt;0,B6/B21,0)</f>
        <v>3.2</v>
      </c>
    </row>
    <row r="11" ht="21" customHeight="1">
      <c r="A11" s="3" t="inlineStr">
        <is>
          <t>CAP TABLE BEFORE THE ROUND</t>
        </is>
      </c>
    </row>
    <row r="12" ht="62" customHeight="1">
      <c r="A12" s="9" t="inlineStr">
        <is>
          <t>Holder</t>
        </is>
      </c>
      <c r="B12" s="9" t="inlineStr">
        <is>
          <t>Shares before (fully diluted)</t>
        </is>
      </c>
      <c r="C12" s="9" t="inlineStr">
        <is>
          <t>Owns before</t>
        </is>
      </c>
      <c r="D12" s="9" t="inlineStr">
        <is>
          <t>Has pro rata? (Yes / No)</t>
        </is>
      </c>
      <c r="E12" s="9" t="inlineStr">
        <is>
          <t>How much of its pro rata it takes (100% = all; over 100% = super pro rata)</t>
        </is>
      </c>
      <c r="F12" s="9" t="inlineStr">
        <is>
          <t>Claims, as a share of the round</t>
        </is>
      </c>
    </row>
    <row r="13">
      <c r="A13" s="10" t="inlineStr">
        <is>
          <t>Founders</t>
        </is>
      </c>
      <c r="B13" s="11" t="n">
        <v>7000000</v>
      </c>
      <c r="C13" s="12">
        <f>IF($B$21&gt;0,B13/$B$21,0)</f>
        <v>0.7</v>
      </c>
      <c r="D13" s="13" t="inlineStr">
        <is>
          <t>No</t>
        </is>
      </c>
      <c r="E13" s="14" t="n">
        <v>0</v>
      </c>
      <c r="F13" s="12">
        <f>IF(D13="Yes",C13*E13,0)</f>
        <v>0.0</v>
      </c>
    </row>
    <row r="14">
      <c r="A14" s="10" t="inlineStr">
        <is>
          <t>Seed fund</t>
        </is>
      </c>
      <c r="B14" s="11" t="n">
        <v>1500000</v>
      </c>
      <c r="C14" s="12">
        <f>IF($B$21&gt;0,B14/$B$21,0)</f>
        <v>0.15</v>
      </c>
      <c r="D14" s="13" t="inlineStr">
        <is>
          <t>Yes</t>
        </is>
      </c>
      <c r="E14" s="14" t="n">
        <v>1</v>
      </c>
      <c r="F14" s="12">
        <f>IF(D14="Yes",C14*E14,0)</f>
        <v>0.15</v>
      </c>
    </row>
    <row r="15">
      <c r="A15" s="10" t="inlineStr">
        <is>
          <t>Angels</t>
        </is>
      </c>
      <c r="B15" s="11" t="n">
        <v>500000</v>
      </c>
      <c r="C15" s="12">
        <f>IF($B$21&gt;0,B15/$B$21,0)</f>
        <v>0.05</v>
      </c>
      <c r="D15" s="13" t="inlineStr">
        <is>
          <t>No</t>
        </is>
      </c>
      <c r="E15" s="14" t="n">
        <v>0</v>
      </c>
      <c r="F15" s="12">
        <f>IF(D15="Yes",C15*E15,0)</f>
        <v>0.0</v>
      </c>
    </row>
    <row r="16">
      <c r="A16" s="10" t="inlineStr">
        <is>
          <t>Option pool</t>
        </is>
      </c>
      <c r="B16" s="11" t="n">
        <v>1000000</v>
      </c>
      <c r="C16" s="12">
        <f>IF($B$21&gt;0,B16/$B$21,0)</f>
        <v>0.1</v>
      </c>
      <c r="D16" s="13" t="inlineStr">
        <is>
          <t>No</t>
        </is>
      </c>
      <c r="E16" s="14" t="n">
        <v>0</v>
      </c>
      <c r="F16" s="12">
        <f>IF(D16="Yes",C16*E16,0)</f>
        <v>0.0</v>
      </c>
    </row>
    <row r="17">
      <c r="A17" s="10" t="n"/>
      <c r="B17" s="11" t="n"/>
      <c r="C17" s="12">
        <f>IF($B$21&gt;0,B17/$B$21,0)</f>
        <v>0.0</v>
      </c>
      <c r="D17" s="13" t="n"/>
      <c r="E17" s="14" t="n"/>
      <c r="F17" s="12">
        <f>IF(D17="Yes",C17*E17,0)</f>
        <v>0.0</v>
      </c>
    </row>
    <row r="18">
      <c r="A18" s="10" t="n"/>
      <c r="B18" s="11" t="n"/>
      <c r="C18" s="12">
        <f>IF($B$21&gt;0,B18/$B$21,0)</f>
        <v>0.0</v>
      </c>
      <c r="D18" s="13" t="n"/>
      <c r="E18" s="14" t="n"/>
      <c r="F18" s="12">
        <f>IF(D18="Yes",C18*E18,0)</f>
        <v>0.0</v>
      </c>
    </row>
    <row r="19">
      <c r="A19" s="10" t="n"/>
      <c r="B19" s="11" t="n"/>
      <c r="C19" s="12">
        <f>IF($B$21&gt;0,B19/$B$21,0)</f>
        <v>0.0</v>
      </c>
      <c r="D19" s="13" t="n"/>
      <c r="E19" s="14" t="n"/>
      <c r="F19" s="12">
        <f>IF(D19="Yes",C19*E19,0)</f>
        <v>0.0</v>
      </c>
    </row>
    <row r="20">
      <c r="A20" s="10" t="n"/>
      <c r="B20" s="11" t="n"/>
      <c r="C20" s="12">
        <f>IF($B$21&gt;0,B20/$B$21,0)</f>
        <v>0.0</v>
      </c>
      <c r="D20" s="13" t="n"/>
      <c r="E20" s="14" t="n"/>
      <c r="F20" s="12">
        <f>IF(D20="Yes",C20*E20,0)</f>
        <v>0.0</v>
      </c>
    </row>
    <row r="21">
      <c r="A21" s="15" t="inlineStr">
        <is>
          <t>Total</t>
        </is>
      </c>
      <c r="B21" s="16">
        <f>SUM(B13:B20)</f>
        <v>10000000.0</v>
      </c>
      <c r="C21" s="17">
        <f>SUM(C13:C20)</f>
        <v>1.0</v>
      </c>
      <c r="D21" s="18" t="n"/>
      <c r="E21" s="18" t="n"/>
      <c r="F21" s="17">
        <f>SUM(F13:F20)</f>
        <v>0.15</v>
      </c>
    </row>
    <row r="23" ht="21" customHeight="1">
      <c r="A23" s="3" t="inlineStr">
        <is>
          <t>RESULTS</t>
        </is>
      </c>
    </row>
    <row r="24" ht="32" customHeight="1">
      <c r="A24" s="19" t="n"/>
      <c r="B24" s="9" t="inlineStr">
        <is>
          <t>Round stays fixed</t>
        </is>
      </c>
      <c r="C24" s="9" t="inlineStr">
        <is>
          <t>Lead keeps its target stake</t>
        </is>
      </c>
    </row>
    <row r="25">
      <c r="A25" s="4" t="inlineStr">
        <is>
          <t>New shares issued</t>
        </is>
      </c>
      <c r="B25" s="20">
        <f>IF(B9&gt;0,B7/B9,0)</f>
        <v>2500000.0</v>
      </c>
      <c r="C25" s="20">
        <f>IF(C26&lt;1,B21*C26/(1-C26),0)</f>
        <v>3076923.0769230775</v>
      </c>
    </row>
    <row r="26">
      <c r="A26" s="4" t="inlineStr">
        <is>
          <t>Share of the company sold in the round</t>
        </is>
      </c>
      <c r="B26" s="12">
        <f>IF(B21+B25&gt;0,B25/(B21+B25),0)</f>
        <v>0.2</v>
      </c>
      <c r="C26" s="12">
        <f>IF(F21&lt;1,B8/(1-F21),0)</f>
        <v>0.23529411764705885</v>
      </c>
    </row>
    <row r="27">
      <c r="A27" s="7" t="inlineStr">
        <is>
          <t>Round size ($)</t>
        </is>
      </c>
      <c r="B27" s="21">
        <f>B25*$B$9</f>
        <v>8000000.0</v>
      </c>
      <c r="C27" s="21">
        <f>C25*$B$9</f>
        <v>9846153.846153848</v>
      </c>
    </row>
    <row r="28">
      <c r="A28" s="4" t="inlineStr">
        <is>
          <t>Pro rata claimed by existing holders (share of the round)</t>
        </is>
      </c>
      <c r="B28" s="12">
        <f>$F$21</f>
        <v>0.15</v>
      </c>
      <c r="C28" s="12">
        <f>$F$21</f>
        <v>0.15</v>
      </c>
    </row>
    <row r="29">
      <c r="A29" s="4" t="inlineStr">
        <is>
          <t>Pro rata money from existing holders ($)</t>
        </is>
      </c>
      <c r="B29" s="22">
        <f>B25*$F$21*$B$9</f>
        <v>1200000.0</v>
      </c>
      <c r="C29" s="22">
        <f>C25*$F$21*$B$9</f>
        <v>1476923.0769230772</v>
      </c>
    </row>
    <row r="30">
      <c r="A30" s="4" t="inlineStr">
        <is>
          <t>The lead's new shares</t>
        </is>
      </c>
      <c r="B30" s="20">
        <f>B25*(1-$F$21)</f>
        <v>2125000.0</v>
      </c>
      <c r="C30" s="20">
        <f>C25*(1-$F$21)</f>
        <v>2615384.615384616</v>
      </c>
    </row>
    <row r="31">
      <c r="A31" s="4" t="inlineStr">
        <is>
          <t>The lead invests ($)</t>
        </is>
      </c>
      <c r="B31" s="22">
        <f>B30*$B$9</f>
        <v>6800000.0</v>
      </c>
      <c r="C31" s="22">
        <f>C30*$B$9</f>
        <v>8369230.769230772</v>
      </c>
    </row>
    <row r="32">
      <c r="A32" s="4" t="inlineStr">
        <is>
          <t>The lead owns after</t>
        </is>
      </c>
      <c r="B32" s="12">
        <f>IF(B21+B25&gt;0,B30/(B21+B25),0)</f>
        <v>0.17</v>
      </c>
      <c r="C32" s="12">
        <f>IF(B21+C25&gt;0,C30/(B21+C25),0)</f>
        <v>0.20000000000000004</v>
      </c>
    </row>
    <row r="33">
      <c r="A33" s="4" t="inlineStr">
        <is>
          <t>Post-money valuation ($)</t>
        </is>
      </c>
      <c r="B33" s="22">
        <f>(B21+B25)*$B$9</f>
        <v>40000000.0</v>
      </c>
      <c r="C33" s="22">
        <f>(B21+C25)*$B$9</f>
        <v>41846153.846153855</v>
      </c>
    </row>
    <row r="34">
      <c r="A34" s="7" t="inlineStr">
        <is>
          <t>First row (founders) owns after</t>
        </is>
      </c>
      <c r="B34" s="23">
        <f>D40</f>
        <v>0.56</v>
      </c>
      <c r="C34" s="23">
        <f>G40</f>
        <v>0.5352941176470588</v>
      </c>
    </row>
    <row r="35">
      <c r="A35" s="4" t="inlineStr">
        <is>
          <t>Check</t>
        </is>
      </c>
      <c r="B35" s="24" t="str">
        <f>IF(F21&gt;=1,"Pro rata takes the whole round",IF(ABS(D49-1)&lt;0.0001,"OK","Check inputs"))</f>
        <v>OK</v>
      </c>
      <c r="C35" s="24" t="str">
        <f>IF(F21&gt;=1,"Pro rata takes the whole round",IF(C26&gt;=1,"Target stake too high",IF(ABS(G49-1)&lt;0.0001,"OK","Check inputs")))</f>
        <v>OK</v>
      </c>
    </row>
    <row r="37" ht="21" customHeight="1">
      <c r="A37" s="3" t="inlineStr">
        <is>
          <t>CAP TABLE AFTER THE ROUND</t>
        </is>
      </c>
    </row>
    <row r="38">
      <c r="A38" s="19" t="n"/>
      <c r="B38" s="25" t="inlineStr">
        <is>
          <t>ROUND STAYS FIXED</t>
        </is>
      </c>
      <c r="E38" s="25" t="inlineStr">
        <is>
          <t>LEAD KEEPS ITS TARGET STAKE</t>
        </is>
      </c>
    </row>
    <row r="39">
      <c r="A39" s="15" t="inlineStr">
        <is>
          <t>Holder</t>
        </is>
      </c>
      <c r="B39" s="15" t="inlineStr">
        <is>
          <t>Buys (shares)</t>
        </is>
      </c>
      <c r="C39" s="15" t="inlineStr">
        <is>
          <t>Invests ($)</t>
        </is>
      </c>
      <c r="D39" s="15" t="inlineStr">
        <is>
          <t>Owns after</t>
        </is>
      </c>
      <c r="E39" s="15" t="inlineStr">
        <is>
          <t>Buys (shares)</t>
        </is>
      </c>
      <c r="F39" s="15" t="inlineStr">
        <is>
          <t>Invests ($)</t>
        </is>
      </c>
      <c r="G39" s="15" t="inlineStr">
        <is>
          <t>Owns after</t>
        </is>
      </c>
    </row>
    <row r="40">
      <c r="A40" s="4" t="str">
        <f>IF(A13="","",A13)</f>
        <v>Founders</v>
      </c>
      <c r="B40" s="20">
        <f>F13*$B$25</f>
        <v>0.0</v>
      </c>
      <c r="C40" s="22">
        <f>B40*$B$9</f>
        <v>0.0</v>
      </c>
      <c r="D40" s="12">
        <f>IF($B$21+$B$25&gt;0,(B13+B40)/($B$21+$B$25),0)</f>
        <v>0.56</v>
      </c>
      <c r="E40" s="20">
        <f>F13*$C$25</f>
        <v>0.0</v>
      </c>
      <c r="F40" s="22">
        <f>E40*$B$9</f>
        <v>0.0</v>
      </c>
      <c r="G40" s="12">
        <f>IF($B$21+$C$25&gt;0,(B13+E40)/($B$21+$C$25),0)</f>
        <v>0.5352941176470588</v>
      </c>
    </row>
    <row r="41">
      <c r="A41" s="4" t="str">
        <f>IF(A14="","",A14)</f>
        <v>Seed fund</v>
      </c>
      <c r="B41" s="20">
        <f>F14*$B$25</f>
        <v>375000.0</v>
      </c>
      <c r="C41" s="22">
        <f>B41*$B$9</f>
        <v>1200000.0</v>
      </c>
      <c r="D41" s="12">
        <f>IF($B$21+$B$25&gt;0,(B14+B41)/($B$21+$B$25),0)</f>
        <v>0.15</v>
      </c>
      <c r="E41" s="20">
        <f>F14*$C$25</f>
        <v>461538.4615384616</v>
      </c>
      <c r="F41" s="22">
        <f>E41*$B$9</f>
        <v>1476923.0769230772</v>
      </c>
      <c r="G41" s="12">
        <f>IF($B$21+$C$25&gt;0,(B14+E41)/($B$21+$C$25),0)</f>
        <v>0.15</v>
      </c>
    </row>
    <row r="42">
      <c r="A42" s="4" t="str">
        <f>IF(A15="","",A15)</f>
        <v>Angels</v>
      </c>
      <c r="B42" s="20">
        <f>F15*$B$25</f>
        <v>0.0</v>
      </c>
      <c r="C42" s="22">
        <f>B42*$B$9</f>
        <v>0.0</v>
      </c>
      <c r="D42" s="12">
        <f>IF($B$21+$B$25&gt;0,(B15+B42)/($B$21+$B$25),0)</f>
        <v>0.04</v>
      </c>
      <c r="E42" s="20">
        <f>F15*$C$25</f>
        <v>0.0</v>
      </c>
      <c r="F42" s="22">
        <f>E42*$B$9</f>
        <v>0.0</v>
      </c>
      <c r="G42" s="12">
        <f>IF($B$21+$C$25&gt;0,(B15+E42)/($B$21+$C$25),0)</f>
        <v>0.038235294117647055</v>
      </c>
    </row>
    <row r="43">
      <c r="A43" s="4" t="str">
        <f>IF(A16="","",A16)</f>
        <v>Option pool</v>
      </c>
      <c r="B43" s="20">
        <f>F16*$B$25</f>
        <v>0.0</v>
      </c>
      <c r="C43" s="22">
        <f>B43*$B$9</f>
        <v>0.0</v>
      </c>
      <c r="D43" s="12">
        <f>IF($B$21+$B$25&gt;0,(B16+B43)/($B$21+$B$25),0)</f>
        <v>0.08</v>
      </c>
      <c r="E43" s="20">
        <f>F16*$C$25</f>
        <v>0.0</v>
      </c>
      <c r="F43" s="22">
        <f>E43*$B$9</f>
        <v>0.0</v>
      </c>
      <c r="G43" s="12">
        <f>IF($B$21+$C$25&gt;0,(B16+E43)/($B$21+$C$25),0)</f>
        <v>0.07647058823529411</v>
      </c>
    </row>
    <row r="44">
      <c r="A44" s="4" t="str">
        <f>IF(A17="","",A17)</f>
        <v/>
      </c>
      <c r="B44" s="20">
        <f>F17*$B$25</f>
        <v>0.0</v>
      </c>
      <c r="C44" s="22">
        <f>B44*$B$9</f>
        <v>0.0</v>
      </c>
      <c r="D44" s="12">
        <f>IF($B$21+$B$25&gt;0,(B17+B44)/($B$21+$B$25),0)</f>
        <v>0.0</v>
      </c>
      <c r="E44" s="20">
        <f>F17*$C$25</f>
        <v>0.0</v>
      </c>
      <c r="F44" s="22">
        <f>E44*$B$9</f>
        <v>0.0</v>
      </c>
      <c r="G44" s="12">
        <f>IF($B$21+$C$25&gt;0,(B17+E44)/($B$21+$C$25),0)</f>
        <v>0.0</v>
      </c>
    </row>
    <row r="45">
      <c r="A45" s="4" t="str">
        <f>IF(A18="","",A18)</f>
        <v/>
      </c>
      <c r="B45" s="20">
        <f>F18*$B$25</f>
        <v>0.0</v>
      </c>
      <c r="C45" s="22">
        <f>B45*$B$9</f>
        <v>0.0</v>
      </c>
      <c r="D45" s="12">
        <f>IF($B$21+$B$25&gt;0,(B18+B45)/($B$21+$B$25),0)</f>
        <v>0.0</v>
      </c>
      <c r="E45" s="20">
        <f>F18*$C$25</f>
        <v>0.0</v>
      </c>
      <c r="F45" s="22">
        <f>E45*$B$9</f>
        <v>0.0</v>
      </c>
      <c r="G45" s="12">
        <f>IF($B$21+$C$25&gt;0,(B18+E45)/($B$21+$C$25),0)</f>
        <v>0.0</v>
      </c>
    </row>
    <row r="46">
      <c r="A46" s="4" t="str">
        <f>IF(A19="","",A19)</f>
        <v/>
      </c>
      <c r="B46" s="20">
        <f>F19*$B$25</f>
        <v>0.0</v>
      </c>
      <c r="C46" s="22">
        <f>B46*$B$9</f>
        <v>0.0</v>
      </c>
      <c r="D46" s="12">
        <f>IF($B$21+$B$25&gt;0,(B19+B46)/($B$21+$B$25),0)</f>
        <v>0.0</v>
      </c>
      <c r="E46" s="20">
        <f>F19*$C$25</f>
        <v>0.0</v>
      </c>
      <c r="F46" s="22">
        <f>E46*$B$9</f>
        <v>0.0</v>
      </c>
      <c r="G46" s="12">
        <f>IF($B$21+$C$25&gt;0,(B19+E46)/($B$21+$C$25),0)</f>
        <v>0.0</v>
      </c>
    </row>
    <row r="47">
      <c r="A47" s="4" t="str">
        <f>IF(A20="","",A20)</f>
        <v/>
      </c>
      <c r="B47" s="20">
        <f>F20*$B$25</f>
        <v>0.0</v>
      </c>
      <c r="C47" s="22">
        <f>B47*$B$9</f>
        <v>0.0</v>
      </c>
      <c r="D47" s="12">
        <f>IF($B$21+$B$25&gt;0,(B20+B47)/($B$21+$B$25),0)</f>
        <v>0.0</v>
      </c>
      <c r="E47" s="20">
        <f>F20*$C$25</f>
        <v>0.0</v>
      </c>
      <c r="F47" s="22">
        <f>E47*$B$9</f>
        <v>0.0</v>
      </c>
      <c r="G47" s="12">
        <f>IF($B$21+$C$25&gt;0,(B20+E47)/($B$21+$C$25),0)</f>
        <v>0.0</v>
      </c>
    </row>
    <row r="48">
      <c r="A48" s="7" t="inlineStr">
        <is>
          <t>New lead</t>
        </is>
      </c>
      <c r="B48" s="26">
        <f>B30</f>
        <v>2125000.0</v>
      </c>
      <c r="C48" s="21">
        <f>B31</f>
        <v>6800000.0</v>
      </c>
      <c r="D48" s="23">
        <f>B32</f>
        <v>0.17</v>
      </c>
      <c r="E48" s="26">
        <f>C30</f>
        <v>2615384.615384616</v>
      </c>
      <c r="F48" s="21">
        <f>C31</f>
        <v>8369230.769230772</v>
      </c>
      <c r="G48" s="23">
        <f>C32</f>
        <v>0.20000000000000004</v>
      </c>
    </row>
    <row r="49">
      <c r="A49" s="15" t="inlineStr">
        <is>
          <t>Total</t>
        </is>
      </c>
      <c r="B49" s="16">
        <f>SUM(B40:B48)</f>
        <v>2500000.0</v>
      </c>
      <c r="C49" s="27">
        <f>SUM(C40:C48)</f>
        <v>8000000.0</v>
      </c>
      <c r="D49" s="17">
        <f>SUM(D40:D48)</f>
        <v>1.0</v>
      </c>
      <c r="E49" s="16">
        <f>SUM(E40:E48)</f>
        <v>3076923.0769230775</v>
      </c>
      <c r="F49" s="27">
        <f>SUM(F40:F48)</f>
        <v>9846153.84615385</v>
      </c>
      <c r="G49" s="17">
        <f>SUM(G40:G48)</f>
        <v>1.0</v>
      </c>
    </row>
    <row r="51" ht="30" customHeight="1">
      <c r="A51" s="2" t="inlineStr">
        <is>
          <t>The NVCA model calls this right the "right of first offer". Check how your own documents define the pro rata share, the major investor threshold and the carve-outs.</t>
        </is>
      </c>
    </row>
  </sheetData>
  <mergeCells count="9">
    <mergeCell ref="A11:F11"/>
    <mergeCell ref="A23:C23"/>
    <mergeCell ref="A3:G3"/>
    <mergeCell ref="A5:B5"/>
    <mergeCell ref="A2:G2"/>
    <mergeCell ref="A51:G51"/>
    <mergeCell ref="B38:D38"/>
    <mergeCell ref="E38:G38"/>
    <mergeCell ref="A37:G37"/>
  </mergeCells>
  <dataValidations count="4">
    <dataValidation sqref="D13:D20" showDropDown="0" showInputMessage="0" showErrorMessage="1" allowBlank="1" errorTitle="Has pro rata?" error="Choose Yes or No." type="list">
      <formula1>"Yes,No"</formula1>
    </dataValidation>
    <dataValidation sqref="E13:E20" showDropDown="0" showInputMessage="0" showErrorMessage="1" allowBlank="1" errorTitle="How much it takes" error="Enter 0% to 300%. Over 100% means super pro rata." type="decimal" operator="between">
      <formula1>0</formula1>
      <formula2>3</formula2>
    </dataValidation>
    <dataValidation sqref="B6:B7 B13:B20" showDropDown="0" showInputMessage="0" showErrorMessage="1" allowBlank="1" errorTitle="Number" error="Enter a number of 0 or more." type="decimal" operator="greaterThanOrEqual">
      <formula1>0</formula1>
    </dataValidation>
    <dataValidation sqref="B8" showDropDown="0" showInputMessage="0" showErrorMessage="1" allowBlank="0" errorTitle="Lead's target stake" error="Enter a stake between 0% and 99%." type="decimal" operator="between">
      <formula1>0</formula1>
      <formula2>0.99</formula2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E2FB70"/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6" customWidth="1" min="2" max="2"/>
  </cols>
  <sheetData>
    <row r="1">
      <c r="A1" s="1" t="inlineStr">
        <is>
          <t>SAFE SIDE LETTER: WHAT PRO RATA ADDS</t>
        </is>
      </c>
    </row>
    <row r="2" ht="42" customHeight="1">
      <c r="A2" s="2" t="inlineStr">
        <is>
          <t>Y Combinator's post-money SAFE has no pro rata right. Its optional side letter gives one for the round where the SAFE converts. The formulas come from YC's SAFE User Guide (ycombinator.com/documents).</t>
        </is>
      </c>
    </row>
    <row r="4" ht="21" customHeight="1">
      <c r="A4" s="3" t="inlineStr">
        <is>
          <t>INPUTS</t>
        </is>
      </c>
    </row>
    <row r="5">
      <c r="A5" s="4" t="inlineStr">
        <is>
          <t>SAFE holders with a side letter own (after the SAFEs convert)</t>
        </is>
      </c>
      <c r="B5" s="6" t="n">
        <v>0.15</v>
      </c>
    </row>
    <row r="6">
      <c r="A6" s="4" t="inlineStr">
        <is>
          <t>New investors in the round want</t>
        </is>
      </c>
      <c r="B6" s="6" t="n">
        <v>0.25</v>
      </c>
    </row>
    <row r="7">
      <c r="A7" s="4" t="inlineStr">
        <is>
          <t>Option pool top-up in the round (share of the post-money)</t>
        </is>
      </c>
      <c r="B7" s="6" t="n">
        <v>0.1</v>
      </c>
    </row>
    <row r="9" ht="21" customHeight="1">
      <c r="A9" s="3" t="inlineStr">
        <is>
          <t>RESULTS</t>
        </is>
      </c>
    </row>
    <row r="10">
      <c r="A10" s="4" t="inlineStr">
        <is>
          <t>Extra stake the side letters take</t>
        </is>
      </c>
      <c r="B10" s="12">
        <f>IF(B5&lt;1,B6/(1-B5)-B6,0)</f>
        <v>0.04411764705882354</v>
      </c>
    </row>
    <row r="11">
      <c r="A11" s="4" t="inlineStr">
        <is>
          <t>Total sold in the round, before the pool</t>
        </is>
      </c>
      <c r="B11" s="12">
        <f>IF(B5&lt;1,B6/(1-B5),0)</f>
        <v>0.29411764705882354</v>
      </c>
    </row>
    <row r="12">
      <c r="A12" s="7" t="inlineStr">
        <is>
          <t>Round dilution, with the pool</t>
        </is>
      </c>
      <c r="B12" s="23">
        <f>B11+B7</f>
        <v>0.3941176470588236</v>
      </c>
    </row>
    <row r="14" ht="21" customHeight="1">
      <c r="A14" s="3" t="inlineStr">
        <is>
          <t>HOW MUCH PRO RATA CAN YOU AFFORD?</t>
        </is>
      </c>
    </row>
    <row r="15">
      <c r="A15" s="4" t="inlineStr">
        <is>
          <t>All your SAFEs add up to (after they convert)</t>
        </is>
      </c>
      <c r="B15" s="6" t="n">
        <v>0.2</v>
      </c>
    </row>
    <row r="16">
      <c r="A16" s="4" t="inlineStr">
        <is>
          <t>Most you want to sell in the round, before the pool</t>
        </is>
      </c>
      <c r="B16" s="6" t="n">
        <v>0.28</v>
      </c>
    </row>
    <row r="17">
      <c r="A17" s="4" t="inlineStr">
        <is>
          <t>Most SAFE ownership that can carry side letters</t>
        </is>
      </c>
      <c r="B17" s="12">
        <f>IF(B16&gt;0,MAX(0,1-B6/B16),0)</f>
        <v>0.1071428571428572</v>
      </c>
    </row>
    <row r="18">
      <c r="A18" s="7" t="inlineStr">
        <is>
          <t>Share of your SAFEs that can get side letters</t>
        </is>
      </c>
      <c r="B18" s="28">
        <f>IF(B15&gt;0,MIN(1,B17/B15),0)</f>
        <v>0.535714285714286</v>
      </c>
    </row>
    <row r="20" ht="30" customHeight="1">
      <c r="A20" s="2" t="inlineStr">
        <is>
          <t>Extra stake = new investors ÷ (100% − SAFEs with side letters) − new investors. YC's guide also suggests a minimum check for side letters, so small SAFEs don't get one.</t>
        </is>
      </c>
    </row>
  </sheetData>
  <mergeCells count="5">
    <mergeCell ref="A4:B4"/>
    <mergeCell ref="A20:B20"/>
    <mergeCell ref="A2:B2"/>
    <mergeCell ref="A14:B14"/>
    <mergeCell ref="A9:B9"/>
  </mergeCells>
  <dataValidations count="1">
    <dataValidation sqref="B5 B6 B7 B15 B16" showDropDown="0" showInputMessage="0" showErrorMessage="1" allowBlank="0" errorTitle="Percentage" error="Enter a percentage between 0% and 99%." type="decimal" operator="between">
      <formula1>0</formula1>
      <formula2>0.99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71417"/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BEFORE YOU SIGN A PRO RATA CLAUSE: 12 CHECKS</t>
        </is>
      </c>
    </row>
    <row r="3" ht="22" customHeight="1">
      <c r="A3" s="29" t="inlineStr">
        <is>
          <t>☐  Only major investors get it, defined by a share count or a check size you chose on purpose.</t>
        </is>
      </c>
    </row>
    <row r="4" ht="22" customHeight="1">
      <c r="A4" s="29" t="inlineStr">
        <is>
          <t>☐  The pro rata share is the investor's current fully diluted percentage of the new shares. Not more.</t>
        </is>
      </c>
    </row>
    <row r="5" ht="22" customHeight="1">
      <c r="A5" s="29" t="inlineStr">
        <is>
          <t>☐  No super pro rata: nobody can claim more than their share of the next round.</t>
        </is>
      </c>
    </row>
    <row r="6" ht="22" customHeight="1">
      <c r="A6" s="29" t="inlineStr">
        <is>
          <t>☐  A top-up for shares others pass on is fine (the NVCA model calls it over-allotment).</t>
        </is>
      </c>
    </row>
    <row r="7" ht="22" customHeight="1">
      <c r="A7" s="29" t="inlineStr">
        <is>
          <t>☐  Option pool grants, lender warrants, acquisition shares and IPO shares are carved out.</t>
        </is>
      </c>
    </row>
    <row r="8" ht="22" customHeight="1">
      <c r="A8" s="29" t="inlineStr">
        <is>
          <t>☐  Shares nobody claims can go to new investors, at the same price and terms.</t>
        </is>
      </c>
    </row>
    <row r="9" ht="22" customHeight="1">
      <c r="A9" s="29" t="inlineStr">
        <is>
          <t>☐  If you can get it: an investor that skips its full share loses the right ("use it or lose it").</t>
        </is>
      </c>
    </row>
    <row r="10" ht="22" customHeight="1">
      <c r="A10" s="29" t="inlineStr">
        <is>
          <t>☐  A majority of investors can waive the right for a round, with a catch-up if any of them invests anyway.</t>
        </is>
      </c>
    </row>
    <row r="11" ht="22" customHeight="1">
      <c r="A11" s="29" t="inlineStr">
        <is>
          <t>☐  The right ends at an IPO or a sale of the company.</t>
        </is>
      </c>
    </row>
    <row r="12" ht="22" customHeight="1">
      <c r="A12" s="29" t="inlineStr">
        <is>
          <t>☐  SAFE side letters go to big checks only, and cover one round only (YC's form does both).</t>
        </is>
      </c>
    </row>
    <row r="13" ht="22" customHeight="1">
      <c r="A13" s="29" t="inlineStr">
        <is>
          <t>☐  You've modelled your next round with every pro rata holder taking all of it.</t>
        </is>
      </c>
    </row>
    <row r="14" ht="22" customHeight="1">
      <c r="A14" s="29" t="inlineStr">
        <is>
          <t>☐  Before you agree a round size with your lead, you know which investors will take their pro rata.</t>
        </is>
      </c>
    </row>
    <row r="16">
      <c r="A16" s="30" t="inlineStr">
        <is>
          <t>Raising your next round? We plan the allocations and negotiate pro rata on your side: waveup.com/fundraising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Waveup</dc:creator>
  <dc:title xmlns:dc="http://purl.org/dc/elements/1.1/">Pro rata calculator (2026)</dc:title>
  <dcterms:created xmlns:dcterms="http://purl.org/dc/terms/" xmlns:xsi="http://www.w3.org/2001/XMLSchema-instance" xsi:type="dcterms:W3CDTF">2026-10-17T20:09:02Z</dcterms:created>
  <dcterms:modified xmlns:dcterms="http://purl.org/dc/terms/" xmlns:xsi="http://www.w3.org/2001/XMLSchema-instance" xsi:type="dcterms:W3CDTF">2026-10-17T20:09:02Z</dcterms:modified>
</cp:coreProperties>
</file>